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29"/>
  <workbookPr/>
  <mc:AlternateContent xmlns:mc="http://schemas.openxmlformats.org/markup-compatibility/2006">
    <mc:Choice Requires="x15">
      <x15ac:absPath xmlns:x15ac="http://schemas.microsoft.com/office/spreadsheetml/2010/11/ac" url="C:\Users\Sebraepe\OneDrive - SEBRAE\UADM\MANUTENÇÃO\2021\FACILITIES\"/>
    </mc:Choice>
  </mc:AlternateContent>
  <xr:revisionPtr revIDLastSave="1" documentId="8_{5FBA9D25-1DF4-42DF-A58D-3E472A12A7E8}" xr6:coauthVersionLast="47" xr6:coauthVersionMax="47" xr10:uidLastSave="{B676BB19-4354-4087-8211-4C3F6B96B765}"/>
  <bookViews>
    <workbookView xWindow="120" yWindow="0" windowWidth="19125" windowHeight="11760" tabRatio="807" firstSheet="4" activeTab="1" xr2:uid="{00000000-000D-0000-FFFF-FFFF00000000}"/>
  </bookViews>
  <sheets>
    <sheet name="SLA-GESTÃO FACILITIES" sheetId="42" r:id="rId1"/>
    <sheet name="SLA-MANUT E OP PREDIAL" sheetId="47" r:id="rId2"/>
    <sheet name="SLA-LIMPEZA E CONSERVAÇÃO" sheetId="48" r:id="rId3"/>
    <sheet name="SLA-APOIO GERAL" sheetId="49" r:id="rId4"/>
    <sheet name="SLA SINTÉTICO" sheetId="20" r:id="rId5"/>
  </sheets>
  <externalReferences>
    <externalReference r:id="rId6"/>
  </externalReferences>
  <definedNames>
    <definedName name="AA" localSheetId="3">#REF!</definedName>
    <definedName name="AA" localSheetId="0">#REF!</definedName>
    <definedName name="AA" localSheetId="2">#REF!</definedName>
    <definedName name="AA" localSheetId="1">#REF!</definedName>
    <definedName name="AA">#REF!</definedName>
    <definedName name="ALÍQUOTA">'[1]Tabela de ANS'!$K$14*'[1]Tabela de ANS'!$J$14</definedName>
    <definedName name="ALÍQUOTAII">'[1]Tabela de ANS'!$E$14*'[1]Tabela de ANS'!$D$14</definedName>
    <definedName name="Area" localSheetId="3">#REF!</definedName>
    <definedName name="Area" localSheetId="0">#REF!</definedName>
    <definedName name="Area" localSheetId="2">#REF!</definedName>
    <definedName name="Area" localSheetId="1">#REF!</definedName>
    <definedName name="Area">#REF!</definedName>
    <definedName name="_xlnm.Print_Area" localSheetId="4">'SLA SINTÉTICO'!$D$1:$Q$30</definedName>
    <definedName name="_xlnm.Print_Area" localSheetId="3">'SLA-APOIO GERAL'!$B$1:$P$32</definedName>
    <definedName name="_xlnm.Print_Area" localSheetId="0">'SLA-GESTÃO FACILITIES'!$B$1:$P$17</definedName>
    <definedName name="_xlnm.Print_Area" localSheetId="2">'SLA-LIMPEZA E CONSERVAÇÃO'!$B$1:$P$24</definedName>
    <definedName name="_xlnm.Print_Area" localSheetId="1">'SLA-MANUT E OP PREDIAL'!$B$1:$P$33</definedName>
    <definedName name="BB" localSheetId="3">#REF!</definedName>
    <definedName name="BB" localSheetId="0">#REF!</definedName>
    <definedName name="BB" localSheetId="2">#REF!</definedName>
    <definedName name="BB" localSheetId="1">#REF!</definedName>
    <definedName name="BB">#REF!</definedName>
    <definedName name="CC" localSheetId="3">#REF!</definedName>
    <definedName name="CC" localSheetId="0">#REF!</definedName>
    <definedName name="CC" localSheetId="2">#REF!</definedName>
    <definedName name="CC" localSheetId="1">#REF!</definedName>
    <definedName name="CC">#REF!</definedName>
    <definedName name="DD" localSheetId="3">#REF!</definedName>
    <definedName name="DD" localSheetId="0">#REF!</definedName>
    <definedName name="DD" localSheetId="2">#REF!</definedName>
    <definedName name="DD" localSheetId="1">#REF!</definedName>
    <definedName name="DD">#REF!</definedName>
    <definedName name="DFDFD" localSheetId="3">#REF!</definedName>
    <definedName name="DFDFD" localSheetId="2">#REF!</definedName>
    <definedName name="DFDFD" localSheetId="1">#REF!</definedName>
    <definedName name="DFDFD">#REF!</definedName>
    <definedName name="EE" localSheetId="3">#REF!</definedName>
    <definedName name="EE" localSheetId="0">#REF!</definedName>
    <definedName name="EE" localSheetId="2">#REF!</definedName>
    <definedName name="EE" localSheetId="1">#REF!</definedName>
    <definedName name="EE">#REF!</definedName>
    <definedName name="ERRT" localSheetId="3">#REF!</definedName>
    <definedName name="ERRT" localSheetId="2">#REF!</definedName>
    <definedName name="ERRT" localSheetId="1">#REF!</definedName>
    <definedName name="ERRT">#REF!</definedName>
    <definedName name="FF" localSheetId="3">#REF!</definedName>
    <definedName name="FF" localSheetId="0">#REF!</definedName>
    <definedName name="FF" localSheetId="2">#REF!</definedName>
    <definedName name="FF" localSheetId="1">#REF!</definedName>
    <definedName name="FF">#REF!</definedName>
    <definedName name="GG" localSheetId="3">#REF!</definedName>
    <definedName name="GG" localSheetId="0">#REF!</definedName>
    <definedName name="GG" localSheetId="2">#REF!</definedName>
    <definedName name="GG" localSheetId="1">#REF!</definedName>
    <definedName name="GG">#REF!</definedName>
    <definedName name="HH" localSheetId="3">#REF!</definedName>
    <definedName name="HH" localSheetId="0">#REF!</definedName>
    <definedName name="HH" localSheetId="2">#REF!</definedName>
    <definedName name="HH" localSheetId="1">#REF!</definedName>
    <definedName name="HH">#REF!</definedName>
    <definedName name="II" localSheetId="3">#REF!</definedName>
    <definedName name="II" localSheetId="0">#REF!</definedName>
    <definedName name="II" localSheetId="2">#REF!</definedName>
    <definedName name="II" localSheetId="1">#REF!</definedName>
    <definedName name="II">#REF!</definedName>
    <definedName name="JJ" localSheetId="3">#REF!</definedName>
    <definedName name="JJ" localSheetId="0">#REF!</definedName>
    <definedName name="JJ" localSheetId="2">#REF!</definedName>
    <definedName name="JJ" localSheetId="1">#REF!</definedName>
    <definedName name="JJ">#REF!</definedName>
    <definedName name="KK" localSheetId="3">#REF!</definedName>
    <definedName name="KK" localSheetId="0">#REF!</definedName>
    <definedName name="KK" localSheetId="2">#REF!</definedName>
    <definedName name="KK" localSheetId="1">#REF!</definedName>
    <definedName name="KK">#REF!</definedName>
    <definedName name="LL" localSheetId="3">#REF!</definedName>
    <definedName name="LL" localSheetId="0">#REF!</definedName>
    <definedName name="LL" localSheetId="2">#REF!</definedName>
    <definedName name="LL" localSheetId="1">#REF!</definedName>
    <definedName name="LL">#REF!</definedName>
    <definedName name="MM" localSheetId="3">#REF!</definedName>
    <definedName name="MM" localSheetId="0">#REF!</definedName>
    <definedName name="MM" localSheetId="2">#REF!</definedName>
    <definedName name="MM" localSheetId="1">#REF!</definedName>
    <definedName name="MM">#REF!</definedName>
    <definedName name="NN" localSheetId="3">#REF!</definedName>
    <definedName name="NN" localSheetId="0">#REF!</definedName>
    <definedName name="NN" localSheetId="2">#REF!</definedName>
    <definedName name="NN" localSheetId="1">#REF!</definedName>
    <definedName name="NN">#REF!</definedName>
    <definedName name="OLE_LINK6" localSheetId="3">'SLA-APOIO GERAL'!#REF!</definedName>
    <definedName name="OLE_LINK6" localSheetId="0">'SLA-GESTÃO FACILITIES'!#REF!</definedName>
    <definedName name="OLE_LINK6" localSheetId="2">'SLA-LIMPEZA E CONSERVAÇÃO'!#REF!</definedName>
    <definedName name="OLE_LINK6" localSheetId="1">'SLA-MANUT E OP PREDIAL'!#REF!</definedName>
    <definedName name="OLE_LINK7" localSheetId="3">'SLA-APOIO GERAL'!#REF!</definedName>
    <definedName name="OLE_LINK7" localSheetId="0">'SLA-GESTÃO FACILITIES'!#REF!</definedName>
    <definedName name="OLE_LINK7" localSheetId="2">'SLA-LIMPEZA E CONSERVAÇÃO'!#REF!</definedName>
    <definedName name="OLE_LINK7" localSheetId="1">'SLA-MANUT E OP PREDIAL'!#REF!</definedName>
    <definedName name="OO" localSheetId="3">#REF!</definedName>
    <definedName name="OO" localSheetId="0">#REF!</definedName>
    <definedName name="OO" localSheetId="2">#REF!</definedName>
    <definedName name="OO" localSheetId="1">#REF!</definedName>
    <definedName name="OO">#REF!</definedName>
    <definedName name="PP" localSheetId="3">#REF!</definedName>
    <definedName name="PP" localSheetId="0">#REF!</definedName>
    <definedName name="PP" localSheetId="2">#REF!</definedName>
    <definedName name="PP" localSheetId="1">#REF!</definedName>
    <definedName name="PP">#REF!</definedName>
    <definedName name="_xlnm.Print_Titles" localSheetId="3">'SLA-APOIO GERAL'!$1:$3</definedName>
    <definedName name="_xlnm.Print_Titles" localSheetId="0">'SLA-GESTÃO FACILITIES'!$1:$3</definedName>
    <definedName name="_xlnm.Print_Titles" localSheetId="2">'SLA-LIMPEZA E CONSERVAÇÃO'!$1:$3</definedName>
    <definedName name="_xlnm.Print_Titles" localSheetId="1">'SLA-MANUT E OP PREDIAL'!$1:$3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0" l="1"/>
  <c r="P11" i="49"/>
  <c r="H29" i="20"/>
  <c r="H26" i="20"/>
  <c r="H17" i="20"/>
  <c r="H23" i="20"/>
  <c r="H20" i="20"/>
  <c r="P19" i="20"/>
  <c r="L21" i="49"/>
  <c r="M21" i="49" s="1"/>
  <c r="N21" i="49" s="1"/>
  <c r="K21" i="49"/>
  <c r="I21" i="49"/>
  <c r="J21" i="49" s="1"/>
  <c r="G21" i="49"/>
  <c r="F21" i="49"/>
  <c r="O21" i="49" s="1"/>
  <c r="L23" i="49"/>
  <c r="M23" i="49" s="1"/>
  <c r="N23" i="49" s="1"/>
  <c r="K23" i="49"/>
  <c r="I23" i="49"/>
  <c r="J23" i="49" s="1"/>
  <c r="G23" i="49"/>
  <c r="F23" i="49"/>
  <c r="O23" i="49" s="1"/>
  <c r="L13" i="49"/>
  <c r="M13" i="49" s="1"/>
  <c r="N13" i="49" s="1"/>
  <c r="K13" i="49"/>
  <c r="I13" i="49"/>
  <c r="J13" i="49" s="1"/>
  <c r="G13" i="49"/>
  <c r="F13" i="49"/>
  <c r="O13" i="49" s="1"/>
  <c r="L9" i="49"/>
  <c r="M9" i="49" s="1"/>
  <c r="N9" i="49" s="1"/>
  <c r="K9" i="49"/>
  <c r="I9" i="49"/>
  <c r="J9" i="49" s="1"/>
  <c r="G9" i="49"/>
  <c r="F9" i="49"/>
  <c r="O9" i="49" s="1"/>
  <c r="L17" i="49"/>
  <c r="M17" i="49" s="1"/>
  <c r="N17" i="49" s="1"/>
  <c r="K17" i="49"/>
  <c r="I17" i="49"/>
  <c r="J17" i="49" s="1"/>
  <c r="G17" i="49"/>
  <c r="F17" i="49"/>
  <c r="O17" i="49" s="1"/>
  <c r="L8" i="48"/>
  <c r="M8" i="48" s="1"/>
  <c r="N8" i="48" s="1"/>
  <c r="K8" i="48"/>
  <c r="I8" i="48"/>
  <c r="J8" i="48" s="1"/>
  <c r="G8" i="48"/>
  <c r="F8" i="48"/>
  <c r="O8" i="48" s="1"/>
  <c r="F7" i="49" l="1"/>
  <c r="G7" i="49"/>
  <c r="I7" i="49"/>
  <c r="J7" i="49"/>
  <c r="K7" i="49"/>
  <c r="L7" i="49"/>
  <c r="M7" i="49" s="1"/>
  <c r="N7" i="49" s="1"/>
  <c r="F8" i="49"/>
  <c r="G8" i="49"/>
  <c r="I8" i="49"/>
  <c r="J8" i="49" s="1"/>
  <c r="K8" i="49"/>
  <c r="L8" i="49"/>
  <c r="M8" i="49" s="1"/>
  <c r="N8" i="49" s="1"/>
  <c r="F10" i="49"/>
  <c r="G10" i="49"/>
  <c r="I10" i="49"/>
  <c r="J10" i="49" s="1"/>
  <c r="K10" i="49"/>
  <c r="L10" i="49"/>
  <c r="M10" i="49" s="1"/>
  <c r="N10" i="49" s="1"/>
  <c r="O10" i="49" s="1"/>
  <c r="F19" i="49"/>
  <c r="G19" i="49"/>
  <c r="I19" i="49"/>
  <c r="J19" i="49"/>
  <c r="K19" i="49"/>
  <c r="L19" i="49"/>
  <c r="M19" i="49" s="1"/>
  <c r="N19" i="49" s="1"/>
  <c r="F20" i="49"/>
  <c r="G20" i="49"/>
  <c r="I20" i="49"/>
  <c r="J20" i="49" s="1"/>
  <c r="K20" i="49"/>
  <c r="L20" i="49"/>
  <c r="M20" i="49" s="1"/>
  <c r="N20" i="49" s="1"/>
  <c r="F22" i="49"/>
  <c r="G22" i="49"/>
  <c r="I22" i="49"/>
  <c r="J22" i="49" s="1"/>
  <c r="K22" i="49"/>
  <c r="L22" i="49"/>
  <c r="M22" i="49" s="1"/>
  <c r="N22" i="49" s="1"/>
  <c r="F24" i="49"/>
  <c r="G24" i="49"/>
  <c r="I24" i="49"/>
  <c r="J24" i="49"/>
  <c r="K24" i="49"/>
  <c r="L24" i="49"/>
  <c r="M24" i="49" s="1"/>
  <c r="N24" i="49" s="1"/>
  <c r="O8" i="49" l="1"/>
  <c r="O24" i="49"/>
  <c r="O19" i="49"/>
  <c r="O7" i="49"/>
  <c r="O20" i="49"/>
  <c r="O22" i="49"/>
  <c r="K7" i="42"/>
  <c r="K8" i="42"/>
  <c r="K9" i="42"/>
  <c r="K10" i="42"/>
  <c r="K11" i="42"/>
  <c r="L7" i="42"/>
  <c r="P7" i="49" l="1"/>
  <c r="P16" i="20" s="1"/>
  <c r="P19" i="49"/>
  <c r="P25" i="20" s="1"/>
  <c r="B2" i="47"/>
  <c r="B2" i="48" s="1"/>
  <c r="B2" i="49" s="1"/>
  <c r="F11" i="49" l="1"/>
  <c r="F12" i="49"/>
  <c r="F14" i="49"/>
  <c r="F15" i="49"/>
  <c r="F16" i="49"/>
  <c r="F18" i="49"/>
  <c r="F9" i="48"/>
  <c r="F10" i="48"/>
  <c r="F11" i="48"/>
  <c r="F12" i="48"/>
  <c r="F13" i="48"/>
  <c r="F14" i="48"/>
  <c r="F15" i="48"/>
  <c r="F16" i="48"/>
  <c r="F17" i="48"/>
  <c r="F7" i="47"/>
  <c r="F8" i="47"/>
  <c r="F9" i="47"/>
  <c r="F10" i="47"/>
  <c r="F11" i="47"/>
  <c r="F12" i="47"/>
  <c r="F13" i="47"/>
  <c r="F14" i="47"/>
  <c r="F15" i="47"/>
  <c r="F16" i="47"/>
  <c r="F17" i="47"/>
  <c r="F18" i="47"/>
  <c r="F19" i="47"/>
  <c r="F20" i="47"/>
  <c r="F21" i="47"/>
  <c r="F22" i="47"/>
  <c r="F23" i="47"/>
  <c r="F24" i="47"/>
  <c r="F25" i="47"/>
  <c r="F26" i="47"/>
  <c r="F8" i="42"/>
  <c r="F9" i="42"/>
  <c r="F10" i="42"/>
  <c r="F11" i="42"/>
  <c r="F7" i="42"/>
  <c r="K18" i="49"/>
  <c r="G18" i="49"/>
  <c r="L18" i="49" s="1"/>
  <c r="K16" i="49"/>
  <c r="G16" i="49"/>
  <c r="L16" i="49" s="1"/>
  <c r="K15" i="49"/>
  <c r="G15" i="49"/>
  <c r="L15" i="49" s="1"/>
  <c r="K14" i="49"/>
  <c r="G14" i="49"/>
  <c r="I14" i="49" s="1"/>
  <c r="J14" i="49" s="1"/>
  <c r="K12" i="49"/>
  <c r="G12" i="49"/>
  <c r="I12" i="49" s="1"/>
  <c r="J12" i="49" s="1"/>
  <c r="K11" i="49"/>
  <c r="G11" i="49"/>
  <c r="L11" i="49" s="1"/>
  <c r="K26" i="47"/>
  <c r="G26" i="47"/>
  <c r="H26" i="47" s="1"/>
  <c r="K25" i="47"/>
  <c r="G25" i="47"/>
  <c r="H25" i="47" s="1"/>
  <c r="L25" i="47" s="1"/>
  <c r="K17" i="48"/>
  <c r="G17" i="48"/>
  <c r="K16" i="48"/>
  <c r="G16" i="48"/>
  <c r="K15" i="48"/>
  <c r="G15" i="48"/>
  <c r="K14" i="48"/>
  <c r="G14" i="48"/>
  <c r="K13" i="48"/>
  <c r="G13" i="48"/>
  <c r="L13" i="48" s="1"/>
  <c r="K12" i="48"/>
  <c r="G12" i="48"/>
  <c r="L12" i="48" s="1"/>
  <c r="K11" i="48"/>
  <c r="G11" i="48"/>
  <c r="L11" i="48" s="1"/>
  <c r="K10" i="48"/>
  <c r="G10" i="48"/>
  <c r="L10" i="48" s="1"/>
  <c r="K9" i="48"/>
  <c r="G9" i="48"/>
  <c r="L9" i="48" s="1"/>
  <c r="K7" i="48"/>
  <c r="G7" i="48"/>
  <c r="I7" i="48" s="1"/>
  <c r="J7" i="48" s="1"/>
  <c r="F7" i="48"/>
  <c r="M16" i="49" l="1"/>
  <c r="N16" i="49" s="1"/>
  <c r="O16" i="49" s="1"/>
  <c r="L14" i="49"/>
  <c r="M14" i="49" s="1"/>
  <c r="N14" i="49" s="1"/>
  <c r="O14" i="49" s="1"/>
  <c r="L12" i="49"/>
  <c r="M12" i="49" s="1"/>
  <c r="N12" i="49" s="1"/>
  <c r="O12" i="49" s="1"/>
  <c r="L7" i="48"/>
  <c r="M7" i="48" s="1"/>
  <c r="N7" i="48" s="1"/>
  <c r="O7" i="48" s="1"/>
  <c r="L15" i="48"/>
  <c r="M15" i="48" s="1"/>
  <c r="N15" i="48" s="1"/>
  <c r="O15" i="48" s="1"/>
  <c r="L16" i="48"/>
  <c r="M16" i="48" s="1"/>
  <c r="N16" i="48" s="1"/>
  <c r="O16" i="48" s="1"/>
  <c r="L14" i="48"/>
  <c r="M14" i="48" s="1"/>
  <c r="N14" i="48" s="1"/>
  <c r="O14" i="48" s="1"/>
  <c r="L17" i="48"/>
  <c r="M17" i="48" s="1"/>
  <c r="N17" i="48" s="1"/>
  <c r="O17" i="48" s="1"/>
  <c r="L26" i="47"/>
  <c r="M26" i="47" s="1"/>
  <c r="N26" i="47" s="1"/>
  <c r="O26" i="47" s="1"/>
  <c r="M18" i="49"/>
  <c r="N18" i="49" s="1"/>
  <c r="O18" i="49" s="1"/>
  <c r="I18" i="49"/>
  <c r="J18" i="49" s="1"/>
  <c r="I15" i="49"/>
  <c r="J15" i="49" s="1"/>
  <c r="M15" i="49"/>
  <c r="N15" i="49" s="1"/>
  <c r="O15" i="49" s="1"/>
  <c r="I16" i="49"/>
  <c r="J16" i="49" s="1"/>
  <c r="M11" i="49"/>
  <c r="N11" i="49" s="1"/>
  <c r="O11" i="49" s="1"/>
  <c r="I11" i="49"/>
  <c r="J11" i="49" s="1"/>
  <c r="M25" i="47"/>
  <c r="N25" i="47" s="1"/>
  <c r="O25" i="47" s="1"/>
  <c r="I25" i="47"/>
  <c r="J25" i="47" s="1"/>
  <c r="I26" i="47"/>
  <c r="J26" i="47" s="1"/>
  <c r="I9" i="48"/>
  <c r="J9" i="48" s="1"/>
  <c r="M9" i="48"/>
  <c r="N9" i="48" s="1"/>
  <c r="O9" i="48" s="1"/>
  <c r="I11" i="48"/>
  <c r="J11" i="48" s="1"/>
  <c r="M11" i="48"/>
  <c r="N11" i="48" s="1"/>
  <c r="O11" i="48" s="1"/>
  <c r="I13" i="48"/>
  <c r="J13" i="48" s="1"/>
  <c r="M13" i="48"/>
  <c r="N13" i="48" s="1"/>
  <c r="O13" i="48" s="1"/>
  <c r="I10" i="48"/>
  <c r="J10" i="48" s="1"/>
  <c r="M10" i="48"/>
  <c r="N10" i="48" s="1"/>
  <c r="O10" i="48" s="1"/>
  <c r="I12" i="48"/>
  <c r="J12" i="48" s="1"/>
  <c r="M12" i="48"/>
  <c r="N12" i="48" s="1"/>
  <c r="O12" i="48" s="1"/>
  <c r="I14" i="48"/>
  <c r="J14" i="48" s="1"/>
  <c r="I15" i="48"/>
  <c r="J15" i="48" s="1"/>
  <c r="I16" i="48"/>
  <c r="J16" i="48" s="1"/>
  <c r="I17" i="48"/>
  <c r="J17" i="48" s="1"/>
  <c r="K24" i="47"/>
  <c r="G24" i="47"/>
  <c r="H24" i="47" s="1"/>
  <c r="L24" i="47" s="1"/>
  <c r="K23" i="47"/>
  <c r="G23" i="47"/>
  <c r="H23" i="47" s="1"/>
  <c r="L23" i="47" s="1"/>
  <c r="K22" i="47"/>
  <c r="G22" i="47"/>
  <c r="H22" i="47" s="1"/>
  <c r="L22" i="47" s="1"/>
  <c r="K21" i="47"/>
  <c r="G21" i="47"/>
  <c r="H21" i="47" s="1"/>
  <c r="L21" i="47" s="1"/>
  <c r="K20" i="47"/>
  <c r="G20" i="47"/>
  <c r="H20" i="47" s="1"/>
  <c r="L20" i="47" s="1"/>
  <c r="K19" i="47"/>
  <c r="G19" i="47"/>
  <c r="H19" i="47" s="1"/>
  <c r="L19" i="47" s="1"/>
  <c r="K18" i="47"/>
  <c r="G18" i="47"/>
  <c r="H18" i="47" s="1"/>
  <c r="L18" i="47" s="1"/>
  <c r="K17" i="47"/>
  <c r="G17" i="47"/>
  <c r="H17" i="47" s="1"/>
  <c r="K16" i="47"/>
  <c r="G16" i="47"/>
  <c r="H16" i="47" s="1"/>
  <c r="L16" i="47" s="1"/>
  <c r="K15" i="47"/>
  <c r="G15" i="47"/>
  <c r="H15" i="47" s="1"/>
  <c r="K14" i="47"/>
  <c r="G14" i="47"/>
  <c r="H14" i="47" s="1"/>
  <c r="K13" i="47"/>
  <c r="G13" i="47"/>
  <c r="H13" i="47" s="1"/>
  <c r="K12" i="47"/>
  <c r="G12" i="47"/>
  <c r="H12" i="47" s="1"/>
  <c r="L12" i="47" s="1"/>
  <c r="K11" i="47"/>
  <c r="G11" i="47"/>
  <c r="H11" i="47" s="1"/>
  <c r="K10" i="47"/>
  <c r="G10" i="47"/>
  <c r="H10" i="47" s="1"/>
  <c r="K9" i="47"/>
  <c r="G9" i="47"/>
  <c r="H9" i="47" s="1"/>
  <c r="K8" i="47"/>
  <c r="G8" i="47"/>
  <c r="H8" i="47" s="1"/>
  <c r="K7" i="47"/>
  <c r="G7" i="47"/>
  <c r="H7" i="47" s="1"/>
  <c r="L7" i="47" s="1"/>
  <c r="G8" i="42"/>
  <c r="G9" i="42"/>
  <c r="G10" i="42"/>
  <c r="G11" i="42"/>
  <c r="L11" i="42" s="1"/>
  <c r="G7" i="42"/>
  <c r="I8" i="47" l="1"/>
  <c r="J8" i="47" s="1"/>
  <c r="L8" i="47"/>
  <c r="M8" i="47" s="1"/>
  <c r="N8" i="47" s="1"/>
  <c r="O8" i="47" s="1"/>
  <c r="I10" i="47"/>
  <c r="J10" i="47" s="1"/>
  <c r="L10" i="47"/>
  <c r="M10" i="47" s="1"/>
  <c r="N10" i="47" s="1"/>
  <c r="O10" i="47" s="1"/>
  <c r="I11" i="47"/>
  <c r="J11" i="47" s="1"/>
  <c r="L11" i="47"/>
  <c r="M11" i="47" s="1"/>
  <c r="N11" i="47" s="1"/>
  <c r="O11" i="47" s="1"/>
  <c r="L13" i="47"/>
  <c r="M13" i="47" s="1"/>
  <c r="N13" i="47" s="1"/>
  <c r="O13" i="47" s="1"/>
  <c r="L15" i="47"/>
  <c r="M15" i="47" s="1"/>
  <c r="N15" i="47" s="1"/>
  <c r="O15" i="47" s="1"/>
  <c r="I17" i="47"/>
  <c r="J17" i="47" s="1"/>
  <c r="L17" i="47"/>
  <c r="M17" i="47" s="1"/>
  <c r="N17" i="47" s="1"/>
  <c r="O17" i="47" s="1"/>
  <c r="I9" i="47"/>
  <c r="J9" i="47" s="1"/>
  <c r="L9" i="47"/>
  <c r="M9" i="47" s="1"/>
  <c r="N9" i="47" s="1"/>
  <c r="O9" i="47" s="1"/>
  <c r="L14" i="47"/>
  <c r="M14" i="47" s="1"/>
  <c r="N14" i="47" s="1"/>
  <c r="O14" i="47" s="1"/>
  <c r="L10" i="42"/>
  <c r="M10" i="42" s="1"/>
  <c r="N10" i="42" s="1"/>
  <c r="O10" i="42" s="1"/>
  <c r="L9" i="42"/>
  <c r="M9" i="42" s="1"/>
  <c r="N9" i="42" s="1"/>
  <c r="O9" i="42" s="1"/>
  <c r="L8" i="42"/>
  <c r="M8" i="42" s="1"/>
  <c r="N8" i="42" s="1"/>
  <c r="O8" i="42" s="1"/>
  <c r="M7" i="42"/>
  <c r="N7" i="42" s="1"/>
  <c r="P25" i="47"/>
  <c r="P15" i="49"/>
  <c r="P22" i="20" s="1"/>
  <c r="P13" i="48"/>
  <c r="L19" i="20" s="1"/>
  <c r="P7" i="48"/>
  <c r="L16" i="20" s="1"/>
  <c r="O7" i="42"/>
  <c r="M22" i="47"/>
  <c r="N22" i="47" s="1"/>
  <c r="O22" i="47" s="1"/>
  <c r="I22" i="47"/>
  <c r="J22" i="47" s="1"/>
  <c r="M24" i="47"/>
  <c r="N24" i="47" s="1"/>
  <c r="O24" i="47" s="1"/>
  <c r="I24" i="47"/>
  <c r="J24" i="47" s="1"/>
  <c r="M23" i="47"/>
  <c r="N23" i="47" s="1"/>
  <c r="O23" i="47" s="1"/>
  <c r="I23" i="47"/>
  <c r="J23" i="47" s="1"/>
  <c r="M18" i="47"/>
  <c r="N18" i="47" s="1"/>
  <c r="O18" i="47" s="1"/>
  <c r="I18" i="47"/>
  <c r="J18" i="47" s="1"/>
  <c r="M20" i="47"/>
  <c r="N20" i="47" s="1"/>
  <c r="O20" i="47" s="1"/>
  <c r="I20" i="47"/>
  <c r="J20" i="47" s="1"/>
  <c r="M19" i="47"/>
  <c r="N19" i="47" s="1"/>
  <c r="O19" i="47" s="1"/>
  <c r="I19" i="47"/>
  <c r="J19" i="47" s="1"/>
  <c r="M21" i="47"/>
  <c r="N21" i="47" s="1"/>
  <c r="O21" i="47" s="1"/>
  <c r="I21" i="47"/>
  <c r="J21" i="47" s="1"/>
  <c r="M12" i="47"/>
  <c r="N12" i="47" s="1"/>
  <c r="O12" i="47" s="1"/>
  <c r="I12" i="47"/>
  <c r="J12" i="47" s="1"/>
  <c r="M16" i="47"/>
  <c r="N16" i="47" s="1"/>
  <c r="O16" i="47" s="1"/>
  <c r="I16" i="47"/>
  <c r="J16" i="47" s="1"/>
  <c r="I13" i="47"/>
  <c r="J13" i="47" s="1"/>
  <c r="I14" i="47"/>
  <c r="J14" i="47" s="1"/>
  <c r="I15" i="47"/>
  <c r="J15" i="47" s="1"/>
  <c r="M7" i="47"/>
  <c r="N7" i="47" s="1"/>
  <c r="O7" i="47" s="1"/>
  <c r="I7" i="47"/>
  <c r="J7" i="47" s="1"/>
  <c r="I11" i="42"/>
  <c r="J11" i="42" s="1"/>
  <c r="M11" i="42"/>
  <c r="I10" i="42"/>
  <c r="J10" i="42" s="1"/>
  <c r="I9" i="42"/>
  <c r="J9" i="42" s="1"/>
  <c r="I8" i="42"/>
  <c r="J8" i="42" s="1"/>
  <c r="I7" i="42"/>
  <c r="J7" i="42" s="1"/>
  <c r="L12" i="20" l="1"/>
  <c r="P12" i="20"/>
  <c r="P17" i="47"/>
  <c r="P12" i="47"/>
  <c r="P7" i="47"/>
  <c r="N11" i="42"/>
  <c r="O11" i="42" s="1"/>
  <c r="P7" i="42" s="1"/>
  <c r="D12" i="20" s="1"/>
  <c r="I4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luiz.fernandes</author>
  </authors>
  <commentList>
    <comment ref="D7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adotar a periodicidade mensal = 30 inspeções
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8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Adotar periodicidade igual a 4 equivalendo a 4 semanas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9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>Adotar periodicidade igual a 4 equivalendo a 4 semanas do mês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10" authorId="0" shapeId="0" xr:uid="{00000000-0006-0000-0000-000004000000}">
      <text>
        <r>
          <rPr>
            <b/>
            <sz val="12"/>
            <color indexed="81"/>
            <rFont val="Tahoma"/>
            <family val="2"/>
          </rPr>
          <t>Adotar o quantitativo unitário por se tratar de um único plano de ação no mês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D11" authorId="0" shapeId="0" xr:uid="{00000000-0006-0000-0000-000005000000}">
      <text>
        <r>
          <rPr>
            <b/>
            <sz val="12"/>
            <color indexed="81"/>
            <rFont val="Tahoma"/>
            <family val="2"/>
          </rPr>
          <t>Por se tratar de um tema diário será dotado quantitativo de 30 dias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<sst xmlns="http://schemas.openxmlformats.org/spreadsheetml/2006/main" count="160" uniqueCount="88">
  <si>
    <t>Anexo XI - SLAs (Service Level Agreements) - CONTROLE DE NÍVEL DE SERVIÇO</t>
  </si>
  <si>
    <t>Empresa:</t>
  </si>
  <si>
    <t>Contrato Nº</t>
  </si>
  <si>
    <t>Mês/Ano Ref.:</t>
  </si>
  <si>
    <t>SLA - GESTÃO FACILITITES</t>
  </si>
  <si>
    <t xml:space="preserve">RESULTADO DA VISTORIA </t>
  </si>
  <si>
    <t>GLOSA A SER APLICADA</t>
  </si>
  <si>
    <t>GLOSA  TOTAL</t>
  </si>
  <si>
    <t>ITEM DE MEDIÇÃO</t>
  </si>
  <si>
    <t>PARÂMETROS DE AVALIAÇÃO PARA FALHAS INDIVIDUAIS</t>
  </si>
  <si>
    <t>Qtde de Inspeções</t>
  </si>
  <si>
    <t>Qtde de inconformidades</t>
  </si>
  <si>
    <t>STATUS</t>
  </si>
  <si>
    <t>NÍVEL DE INCOFORMIDADE %</t>
  </si>
  <si>
    <t>Nota Aplicada</t>
  </si>
  <si>
    <t>Legenda da Pontuação Aplicada</t>
  </si>
  <si>
    <t>Qtde máxima de não Conformidades</t>
  </si>
  <si>
    <t>% Tolerância</t>
  </si>
  <si>
    <t>Tolerância Aplicada</t>
  </si>
  <si>
    <t>Resultado</t>
  </si>
  <si>
    <t>Gestão de facilities</t>
  </si>
  <si>
    <t>Falha na comunicação e divulgação de atividades que geram intervenção em áreas ou instalações do prédio</t>
  </si>
  <si>
    <t>Falha na entrega do relatório gerencial semanal</t>
  </si>
  <si>
    <t>Entrega do check list de todos os documentos trabalhistas e fiscais por meio eletrônico para pagamento da nota fiscal (check list em anexo)</t>
  </si>
  <si>
    <t>Entrega do plano de ação das incoformidades do mês anterior e das ações tomadas no mês</t>
  </si>
  <si>
    <t>Falha na comunicação prévia de substitutos da equipe residente com o prazo mínimo de 24 horas (em casos de férias, suspensão, licenças e substituição)</t>
  </si>
  <si>
    <t>Inst. Hidrossanitárias</t>
  </si>
  <si>
    <t>Ocorrência de louças, metais, ralos ou motobombas danificados sem a atuação da empresa contratada para o reparo</t>
  </si>
  <si>
    <t>Não execução do plano de manutenção programado para o mês nos sistemas, instalações e/ou equipamentos de rede lógica de sua responsabilidade</t>
  </si>
  <si>
    <t>Ocorrência de pontos de vazamento de água e esgoto sem a atuação da empresa contratada para o reparo</t>
  </si>
  <si>
    <t>Ocorrências de segurança do trabalho pela não utilização de EPI e/ou EPC em conformidade com a atividades realizadas</t>
  </si>
  <si>
    <t>Ocorrência da não utilização e/ou uso inadequado de ferramental ou equipamento ou uniforme ou crachá para execução de trabalho em sistemas, equipamentos e/ou instalações hidrossanitárias</t>
  </si>
  <si>
    <t>Estrutura civil</t>
  </si>
  <si>
    <t>Ocorrência de painéis, divisórias ou estruturas com trincas, desencaixe, com pontos de oxidação ou danificados sem a atuação da empresa contratada para o reparo</t>
  </si>
  <si>
    <t>Não execução do plano de manutenção programado para o mês nos sistemas, instalações e/ou equipamentos de sua responsabilidade</t>
  </si>
  <si>
    <t>Ocorrências de segurança do trabalho pela não utilização ou uso inadequado de EPIs e EPCs em conformidade com a atividades realizadas</t>
  </si>
  <si>
    <t>Ocorrência de problema/anomalia estrutural sem a atuação da empresa contratada para o reparo</t>
  </si>
  <si>
    <t>Refrigeração</t>
  </si>
  <si>
    <t>Ocorrência de indisponibilidade dos sistemas de refrigerarção e/ou renovação de ar e/ou equipamentos refrigeradores e/ou bebedouros dos pavimentos por falha não detectada pela contratada</t>
  </si>
  <si>
    <t>Ocorrências de segurança do trabalho pela não utilização ou uso inadequado de EPI e/ou EPC em conformidade com a atividades realizadas</t>
  </si>
  <si>
    <t>Ocorrência de vazamento de bandeija e/ou retorno de de aparelho de ar condicionado sem a atuação da empresa contratada para solução do problema</t>
  </si>
  <si>
    <t>Sustentabilidade</t>
  </si>
  <si>
    <t>Ocorrência de falha na separação de resíduos sólidos dos edifícios do SEBRAE sob responsabilidade da contratada</t>
  </si>
  <si>
    <t>Ocorrência de falha na separação de resíduos eletrônicos dos edifícios do SEBRAE sob responsabilidade da contratada</t>
  </si>
  <si>
    <t>Ocorrência de falha na separação de resíduos e/ou gestão das pilhas de resíduos destinados para a compostagem</t>
  </si>
  <si>
    <t>Serviços sob demanda</t>
  </si>
  <si>
    <t>Ocorrência de não atendimento aos prazos estabelecidos para serviços sob demanda da ordem de serviço</t>
  </si>
  <si>
    <t>Ocorrência de falha em instalações ou ambientes pelo não fornecimento de serviços sob demanda solicitados</t>
  </si>
  <si>
    <t>Limpeza</t>
  </si>
  <si>
    <t>O não cumprimento do plano mensal de limpeza e conservação de todas as áreas e Unidades do SEBRAE/PE</t>
  </si>
  <si>
    <t>Banheiros ou copas sujos, com poças de água ou com mau cheiro devido a falta de limpeza</t>
  </si>
  <si>
    <t>Ocorrência de falta de papel higiênico em box de banheiros</t>
  </si>
  <si>
    <t>Ocorrência de falta de papel toalha e/ ou sabão líquido e/ou álcool nos dispensers dos banheiros</t>
  </si>
  <si>
    <t>Ocorrência de lixeiras com mais da metade de enchimentos ou sem sacos de lixo</t>
  </si>
  <si>
    <t>Jardinagem</t>
  </si>
  <si>
    <t>Ocorrência de falha nas podas e cortes de espécies vegetais dos jardins que cinrcundam os prédios</t>
  </si>
  <si>
    <t>Ocorrência de sujeira/ obstrução de galerias e grelhas de rede pluvial</t>
  </si>
  <si>
    <t>Ocorrência de uso inadequado ou não utilização de EPI e/ou EPC durante a prestação de serviço</t>
  </si>
  <si>
    <t>Ocorrência de sujeira no jardim por falta de varreção</t>
  </si>
  <si>
    <t>Ocorrência de dano a plantas dos jardins que circundam o prédio</t>
  </si>
  <si>
    <t>Portaria</t>
  </si>
  <si>
    <t>Ocorrência de acesso não autorizado dentro da edificação</t>
  </si>
  <si>
    <t>Forma de abordagem ao cliente diferente do protocolo de atendimento</t>
  </si>
  <si>
    <t>Ocorrência de uso inadequado ou não utilização de fardamento</t>
  </si>
  <si>
    <t>Ocorrência de ausência da portaria por tempo maior que 15 minutos</t>
  </si>
  <si>
    <t xml:space="preserve">Copeiragem </t>
  </si>
  <si>
    <t>Ocorrência de sujeira em louças, talheres e/ou outros utensílios de cozinha das copas</t>
  </si>
  <si>
    <t>Ocorrência de reclamações por falta de café preparados nas copas</t>
  </si>
  <si>
    <t>Ocorrência de reclamação na acomodação e atendimento a usuários nos serviços de copeiragem</t>
  </si>
  <si>
    <t>Recepção</t>
  </si>
  <si>
    <t>Ocorrência de reclamação na orientação e/ou atendimento a visitantes</t>
  </si>
  <si>
    <t>Ocorrência de ausência do posto da recepção por tempo maior que 15 minutos</t>
  </si>
  <si>
    <t>almoxarife</t>
  </si>
  <si>
    <t xml:space="preserve">Falha na comunicação em relação a falta de materiais no almoxarifado </t>
  </si>
  <si>
    <t>Deixar as prateleiras desogarnizadas</t>
  </si>
  <si>
    <t>Receber produtos em desacordo com a nota fiscal, contrato e autorização de fornecimento</t>
  </si>
  <si>
    <t>Ocorrência de uso inadequado ou não utilização de fardamento/EPI</t>
  </si>
  <si>
    <t>Deixar de controlar os vencimentos dos itens (PEPs e UEPES)</t>
  </si>
  <si>
    <t>Ocorrência de acesso não autorizado dentro do almoxarifado</t>
  </si>
  <si>
    <t>Percentual Apurada SLA: Abatimento da Fatura Mensal</t>
  </si>
  <si>
    <t>Gestão de Facilities</t>
  </si>
  <si>
    <t>Manutenção e operação Predial</t>
  </si>
  <si>
    <t>Limpeza e Conservação</t>
  </si>
  <si>
    <t>Apoio Geral</t>
  </si>
  <si>
    <t>Copeiragem</t>
  </si>
  <si>
    <t>Estrutura Civil</t>
  </si>
  <si>
    <t>Almoxarife</t>
  </si>
  <si>
    <t>Serviços Sob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</si>
</sst>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0%"/>
    <numFmt numFmtId="167" formatCode="0.0000"/>
  </numFmts>
  <fonts count="1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CFEB4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182">
    <xf numFmtId="0" fontId="0" fillId="0" borderId="0" xfId="0"/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164" fontId="3" fillId="0" borderId="0" xfId="1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9" fontId="6" fillId="0" borderId="0" xfId="4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9" fontId="6" fillId="0" borderId="0" xfId="4" applyFont="1" applyAlignment="1">
      <alignment horizontal="center" vertical="center"/>
    </xf>
    <xf numFmtId="10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65" fontId="6" fillId="0" borderId="0" xfId="4" applyNumberFormat="1" applyFont="1" applyAlignment="1">
      <alignment vertical="center"/>
    </xf>
    <xf numFmtId="10" fontId="6" fillId="0" borderId="0" xfId="4" applyNumberFormat="1" applyFont="1" applyAlignment="1">
      <alignment vertical="center"/>
    </xf>
    <xf numFmtId="2" fontId="6" fillId="2" borderId="40" xfId="0" applyNumberFormat="1" applyFont="1" applyFill="1" applyBorder="1" applyAlignment="1" applyProtection="1">
      <alignment horizontal="center" vertical="center"/>
      <protection locked="0"/>
    </xf>
    <xf numFmtId="2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6" fillId="2" borderId="52" xfId="0" applyNumberFormat="1" applyFont="1" applyFill="1" applyBorder="1" applyAlignment="1" applyProtection="1">
      <alignment horizontal="center" vertical="center"/>
      <protection locked="0"/>
    </xf>
    <xf numFmtId="167" fontId="6" fillId="0" borderId="0" xfId="0" applyNumberFormat="1" applyFont="1" applyAlignment="1">
      <alignment vertical="center" wrapText="1"/>
    </xf>
    <xf numFmtId="167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8" fillId="8" borderId="18" xfId="0" applyFont="1" applyFill="1" applyBorder="1" applyAlignment="1">
      <alignment vertical="center"/>
    </xf>
    <xf numFmtId="0" fontId="8" fillId="8" borderId="19" xfId="0" applyFont="1" applyFill="1" applyBorder="1" applyAlignment="1">
      <alignment vertical="center"/>
    </xf>
    <xf numFmtId="0" fontId="8" fillId="8" borderId="43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 wrapText="1"/>
    </xf>
    <xf numFmtId="9" fontId="8" fillId="8" borderId="33" xfId="4" applyFont="1" applyFill="1" applyBorder="1" applyAlignment="1">
      <alignment horizontal="center" vertical="center" wrapText="1"/>
    </xf>
    <xf numFmtId="9" fontId="8" fillId="8" borderId="16" xfId="4" applyFont="1" applyFill="1" applyBorder="1" applyAlignment="1">
      <alignment horizontal="center" vertical="center" wrapText="1"/>
    </xf>
    <xf numFmtId="2" fontId="8" fillId="8" borderId="33" xfId="0" applyNumberFormat="1" applyFont="1" applyFill="1" applyBorder="1" applyAlignment="1" applyProtection="1">
      <alignment horizontal="center" vertical="center"/>
      <protection locked="0"/>
    </xf>
    <xf numFmtId="0" fontId="8" fillId="8" borderId="23" xfId="0" applyFont="1" applyFill="1" applyBorder="1" applyAlignment="1">
      <alignment vertical="center"/>
    </xf>
    <xf numFmtId="0" fontId="8" fillId="8" borderId="23" xfId="0" applyFont="1" applyFill="1" applyBorder="1" applyAlignment="1">
      <alignment horizontal="center" vertical="center"/>
    </xf>
    <xf numFmtId="0" fontId="6" fillId="0" borderId="3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9" fontId="6" fillId="0" borderId="6" xfId="4" applyFont="1" applyFill="1" applyBorder="1" applyAlignment="1">
      <alignment horizontal="center" vertical="center" wrapText="1"/>
    </xf>
    <xf numFmtId="9" fontId="6" fillId="0" borderId="53" xfId="4" applyFont="1" applyFill="1" applyBorder="1" applyAlignment="1">
      <alignment horizontal="center" vertical="center" wrapText="1"/>
    </xf>
    <xf numFmtId="2" fontId="6" fillId="0" borderId="44" xfId="0" applyNumberFormat="1" applyFont="1" applyBorder="1" applyAlignment="1" applyProtection="1">
      <alignment horizontal="center" vertical="center"/>
      <protection locked="0"/>
    </xf>
    <xf numFmtId="9" fontId="6" fillId="0" borderId="10" xfId="4" applyFont="1" applyFill="1" applyBorder="1" applyAlignment="1">
      <alignment horizontal="center" vertical="center" wrapText="1"/>
    </xf>
    <xf numFmtId="9" fontId="6" fillId="0" borderId="51" xfId="4" applyFont="1" applyFill="1" applyBorder="1" applyAlignment="1">
      <alignment horizontal="center" vertical="center" wrapText="1"/>
    </xf>
    <xf numFmtId="2" fontId="6" fillId="0" borderId="45" xfId="0" applyNumberFormat="1" applyFont="1" applyBorder="1" applyAlignment="1" applyProtection="1">
      <alignment horizontal="center" vertical="center"/>
      <protection locked="0"/>
    </xf>
    <xf numFmtId="9" fontId="6" fillId="0" borderId="11" xfId="4" applyFont="1" applyFill="1" applyBorder="1" applyAlignment="1">
      <alignment horizontal="center" vertical="center" wrapText="1"/>
    </xf>
    <xf numFmtId="9" fontId="6" fillId="0" borderId="54" xfId="4" applyFont="1" applyFill="1" applyBorder="1" applyAlignment="1">
      <alignment horizontal="center" vertical="center" wrapText="1"/>
    </xf>
    <xf numFmtId="2" fontId="6" fillId="0" borderId="46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9" fontId="6" fillId="0" borderId="50" xfId="4" applyFont="1" applyFill="1" applyBorder="1" applyAlignment="1">
      <alignment horizontal="center" vertical="center"/>
    </xf>
    <xf numFmtId="2" fontId="6" fillId="0" borderId="50" xfId="0" applyNumberFormat="1" applyFont="1" applyBorder="1" applyAlignment="1" applyProtection="1">
      <alignment horizontal="center" vertical="center"/>
      <protection locked="0"/>
    </xf>
    <xf numFmtId="166" fontId="5" fillId="0" borderId="39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9" fontId="6" fillId="0" borderId="3" xfId="4" applyFont="1" applyFill="1" applyBorder="1" applyAlignment="1">
      <alignment horizontal="center" vertical="center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166" fontId="5" fillId="0" borderId="21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9" fontId="6" fillId="0" borderId="4" xfId="4" applyFont="1" applyFill="1" applyBorder="1" applyAlignment="1">
      <alignment horizontal="center" vertical="center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166" fontId="5" fillId="0" borderId="22" xfId="0" applyNumberFormat="1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2" fontId="6" fillId="0" borderId="55" xfId="0" applyNumberFormat="1" applyFont="1" applyBorder="1" applyAlignment="1" applyProtection="1">
      <alignment horizontal="center" vertical="center"/>
      <protection locked="0"/>
    </xf>
    <xf numFmtId="166" fontId="5" fillId="0" borderId="6" xfId="0" applyNumberFormat="1" applyFont="1" applyBorder="1" applyAlignment="1">
      <alignment horizontal="center" vertical="center" wrapText="1"/>
    </xf>
    <xf numFmtId="2" fontId="6" fillId="0" borderId="49" xfId="0" applyNumberFormat="1" applyFont="1" applyBorder="1" applyAlignment="1" applyProtection="1">
      <alignment horizontal="center" vertical="center"/>
      <protection locked="0"/>
    </xf>
    <xf numFmtId="166" fontId="5" fillId="0" borderId="10" xfId="0" applyNumberFormat="1" applyFont="1" applyBorder="1" applyAlignment="1">
      <alignment horizontal="center" vertical="center" wrapText="1"/>
    </xf>
    <xf numFmtId="2" fontId="6" fillId="0" borderId="56" xfId="0" applyNumberFormat="1" applyFont="1" applyBorder="1" applyAlignment="1" applyProtection="1">
      <alignment horizontal="center" vertical="center"/>
      <protection locked="0"/>
    </xf>
    <xf numFmtId="166" fontId="5" fillId="0" borderId="14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 applyProtection="1">
      <alignment horizontal="center" vertical="center"/>
      <protection locked="0"/>
    </xf>
    <xf numFmtId="9" fontId="6" fillId="0" borderId="47" xfId="4" applyFont="1" applyFill="1" applyBorder="1" applyAlignment="1">
      <alignment horizontal="center" vertical="center"/>
    </xf>
    <xf numFmtId="2" fontId="6" fillId="0" borderId="47" xfId="0" applyNumberFormat="1" applyFont="1" applyBorder="1" applyAlignment="1" applyProtection="1">
      <alignment horizontal="center" vertical="center"/>
      <protection locked="0"/>
    </xf>
    <xf numFmtId="2" fontId="6" fillId="0" borderId="48" xfId="0" applyNumberFormat="1" applyFont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9" borderId="40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6" fillId="9" borderId="52" xfId="0" applyFont="1" applyFill="1" applyBorder="1" applyAlignment="1">
      <alignment horizontal="center" vertical="center"/>
    </xf>
    <xf numFmtId="2" fontId="5" fillId="9" borderId="50" xfId="0" applyNumberFormat="1" applyFont="1" applyFill="1" applyBorder="1" applyAlignment="1" applyProtection="1">
      <alignment horizontal="center" vertical="center"/>
      <protection locked="0"/>
    </xf>
    <xf numFmtId="2" fontId="5" fillId="9" borderId="3" xfId="0" applyNumberFormat="1" applyFont="1" applyFill="1" applyBorder="1" applyAlignment="1" applyProtection="1">
      <alignment horizontal="center" vertical="center"/>
      <protection locked="0"/>
    </xf>
    <xf numFmtId="2" fontId="5" fillId="9" borderId="4" xfId="0" applyNumberFormat="1" applyFont="1" applyFill="1" applyBorder="1" applyAlignment="1" applyProtection="1">
      <alignment horizontal="center" vertical="center"/>
      <protection locked="0"/>
    </xf>
    <xf numFmtId="0" fontId="8" fillId="8" borderId="19" xfId="0" applyFont="1" applyFill="1" applyBorder="1" applyAlignment="1">
      <alignment horizontal="center" vertical="center"/>
    </xf>
    <xf numFmtId="2" fontId="8" fillId="8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1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8" fillId="8" borderId="18" xfId="0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 textRotation="90" wrapText="1"/>
    </xf>
    <xf numFmtId="49" fontId="4" fillId="0" borderId="32" xfId="0" applyNumberFormat="1" applyFont="1" applyBorder="1" applyAlignment="1">
      <alignment horizontal="center" vertical="center" textRotation="90" wrapText="1"/>
    </xf>
    <xf numFmtId="49" fontId="4" fillId="0" borderId="37" xfId="0" applyNumberFormat="1" applyFont="1" applyBorder="1" applyAlignment="1">
      <alignment horizontal="center" vertical="center" textRotation="90" wrapText="1"/>
    </xf>
    <xf numFmtId="10" fontId="5" fillId="0" borderId="36" xfId="4" applyNumberFormat="1" applyFont="1" applyFill="1" applyBorder="1" applyAlignment="1">
      <alignment horizontal="center" vertical="center"/>
    </xf>
    <xf numFmtId="10" fontId="5" fillId="0" borderId="30" xfId="4" applyNumberFormat="1" applyFont="1" applyFill="1" applyBorder="1" applyAlignment="1">
      <alignment horizontal="center" vertical="center"/>
    </xf>
    <xf numFmtId="10" fontId="5" fillId="0" borderId="31" xfId="4" applyNumberFormat="1" applyFont="1" applyFill="1" applyBorder="1" applyAlignment="1">
      <alignment horizontal="center" vertical="center"/>
    </xf>
    <xf numFmtId="2" fontId="8" fillId="8" borderId="33" xfId="0" applyNumberFormat="1" applyFont="1" applyFill="1" applyBorder="1" applyAlignment="1" applyProtection="1">
      <alignment horizontal="center" vertical="center" wrapText="1"/>
      <protection locked="0"/>
    </xf>
    <xf numFmtId="2" fontId="8" fillId="8" borderId="13" xfId="0" applyNumberFormat="1" applyFont="1" applyFill="1" applyBorder="1" applyAlignment="1" applyProtection="1">
      <alignment horizontal="center" vertical="center" wrapText="1"/>
      <protection locked="0"/>
    </xf>
    <xf numFmtId="2" fontId="8" fillId="8" borderId="16" xfId="0" applyNumberFormat="1" applyFont="1" applyFill="1" applyBorder="1" applyAlignment="1" applyProtection="1">
      <alignment horizontal="center" vertical="center" wrapText="1"/>
      <protection locked="0"/>
    </xf>
    <xf numFmtId="2" fontId="8" fillId="8" borderId="35" xfId="0" applyNumberFormat="1" applyFont="1" applyFill="1" applyBorder="1" applyAlignment="1" applyProtection="1">
      <alignment horizontal="center" vertical="center" wrapText="1"/>
      <protection locked="0"/>
    </xf>
    <xf numFmtId="2" fontId="8" fillId="8" borderId="3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>
      <alignment horizontal="center" vertical="center" textRotation="90" wrapText="1"/>
    </xf>
    <xf numFmtId="49" fontId="4" fillId="0" borderId="13" xfId="0" applyNumberFormat="1" applyFont="1" applyBorder="1" applyAlignment="1">
      <alignment horizontal="center" vertical="center" textRotation="90" wrapText="1"/>
    </xf>
    <xf numFmtId="49" fontId="4" fillId="0" borderId="16" xfId="0" applyNumberFormat="1" applyFont="1" applyBorder="1" applyAlignment="1">
      <alignment horizontal="center" vertical="center" textRotation="90" wrapText="1"/>
    </xf>
    <xf numFmtId="49" fontId="4" fillId="9" borderId="35" xfId="0" applyNumberFormat="1" applyFont="1" applyFill="1" applyBorder="1" applyAlignment="1">
      <alignment horizontal="center" vertical="center" textRotation="90" wrapText="1"/>
    </xf>
    <xf numFmtId="49" fontId="4" fillId="9" borderId="32" xfId="0" applyNumberFormat="1" applyFont="1" applyFill="1" applyBorder="1" applyAlignment="1">
      <alignment horizontal="center" vertical="center" textRotation="90" wrapText="1"/>
    </xf>
    <xf numFmtId="49" fontId="4" fillId="9" borderId="37" xfId="0" applyNumberFormat="1" applyFont="1" applyFill="1" applyBorder="1" applyAlignment="1">
      <alignment horizontal="center" vertical="center" textRotation="90" wrapText="1"/>
    </xf>
    <xf numFmtId="10" fontId="5" fillId="0" borderId="33" xfId="4" applyNumberFormat="1" applyFont="1" applyFill="1" applyBorder="1" applyAlignment="1">
      <alignment horizontal="center" vertical="center"/>
    </xf>
    <xf numFmtId="10" fontId="5" fillId="0" borderId="16" xfId="4" applyNumberFormat="1" applyFont="1" applyFill="1" applyBorder="1" applyAlignment="1">
      <alignment horizontal="center" vertical="center"/>
    </xf>
    <xf numFmtId="10" fontId="5" fillId="0" borderId="13" xfId="4" applyNumberFormat="1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10" fontId="5" fillId="0" borderId="37" xfId="0" applyNumberFormat="1" applyFont="1" applyBorder="1" applyAlignment="1">
      <alignment horizontal="center" vertical="center"/>
    </xf>
    <xf numFmtId="10" fontId="5" fillId="0" borderId="31" xfId="0" applyNumberFormat="1" applyFont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0" fontId="8" fillId="8" borderId="37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10" fontId="5" fillId="0" borderId="35" xfId="0" applyNumberFormat="1" applyFont="1" applyBorder="1" applyAlignment="1">
      <alignment horizontal="center" vertical="center" wrapText="1"/>
    </xf>
    <xf numFmtId="10" fontId="5" fillId="0" borderId="36" xfId="0" applyNumberFormat="1" applyFont="1" applyBorder="1" applyAlignment="1">
      <alignment horizontal="center" vertical="center" wrapText="1"/>
    </xf>
    <xf numFmtId="10" fontId="5" fillId="0" borderId="37" xfId="0" applyNumberFormat="1" applyFont="1" applyBorder="1" applyAlignment="1">
      <alignment horizontal="center" vertical="center" wrapText="1"/>
    </xf>
    <xf numFmtId="10" fontId="5" fillId="0" borderId="31" xfId="0" applyNumberFormat="1" applyFont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10" fontId="5" fillId="0" borderId="18" xfId="0" applyNumberFormat="1" applyFont="1" applyBorder="1" applyAlignment="1">
      <alignment horizontal="center" vertical="center" wrapText="1"/>
    </xf>
    <xf numFmtId="10" fontId="5" fillId="0" borderId="20" xfId="0" applyNumberFormat="1" applyFont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10" fontId="4" fillId="0" borderId="3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0" xfId="0" applyNumberFormat="1" applyFont="1" applyBorder="1" applyAlignment="1">
      <alignment horizontal="center" vertical="center"/>
    </xf>
    <xf numFmtId="10" fontId="4" fillId="0" borderId="37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0" fontId="8" fillId="6" borderId="35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10" fontId="5" fillId="0" borderId="35" xfId="0" applyNumberFormat="1" applyFont="1" applyBorder="1" applyAlignment="1">
      <alignment horizontal="center" vertical="center"/>
    </xf>
    <xf numFmtId="10" fontId="5" fillId="0" borderId="36" xfId="0" applyNumberFormat="1" applyFont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6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</cellXfs>
  <cellStyles count="6">
    <cellStyle name="Moeda" xfId="1" builtinId="4"/>
    <cellStyle name="Moeda 2" xfId="2" xr:uid="{00000000-0005-0000-0000-000001000000}"/>
    <cellStyle name="Normal" xfId="0" builtinId="0"/>
    <cellStyle name="Normal 2" xfId="3" xr:uid="{00000000-0005-0000-0000-000003000000}"/>
    <cellStyle name="Normal 3" xfId="5" xr:uid="{00000000-0005-0000-0000-000004000000}"/>
    <cellStyle name="Porcentagem" xfId="4" builtinId="5"/>
  </cellStyles>
  <dxfs count="55"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6" tint="-0.499984740745262"/>
      </font>
      <fill>
        <patternFill>
          <fgColor theme="6" tint="-0.499984740745262"/>
          <bgColor theme="6" tint="-0.49998474074526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00CC00"/>
      <color rgb="FFFCFEB4"/>
      <color rgb="FF006600"/>
      <color rgb="FF137341"/>
      <color rgb="FF2B441C"/>
      <color rgb="FF223616"/>
      <color rgb="FF2F4A1E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192102</xdr:colOff>
      <xdr:row>0</xdr:row>
      <xdr:rowOff>40821</xdr:rowOff>
    </xdr:from>
    <xdr:to>
      <xdr:col>15</xdr:col>
      <xdr:colOff>502194</xdr:colOff>
      <xdr:row>3</xdr:row>
      <xdr:rowOff>1135795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355" t="26805" r="75622" b="54231"/>
        <a:stretch>
          <a:fillRect/>
        </a:stretch>
      </xdr:blipFill>
      <xdr:spPr bwMode="auto">
        <a:xfrm>
          <a:off x="12737888" y="40821"/>
          <a:ext cx="2841021" cy="17617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340178</xdr:colOff>
      <xdr:row>11</xdr:row>
      <xdr:rowOff>81643</xdr:rowOff>
    </xdr:from>
    <xdr:to>
      <xdr:col>3</xdr:col>
      <xdr:colOff>517071</xdr:colOff>
      <xdr:row>13</xdr:row>
      <xdr:rowOff>136072</xdr:rowOff>
    </xdr:to>
    <xdr:sp macro="" textlink="">
      <xdr:nvSpPr>
        <xdr:cNvPr id="3" name="Seta para baix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 flipV="1">
          <a:off x="3796392" y="7796893"/>
          <a:ext cx="176893" cy="462643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pt-BR" sz="1100"/>
        </a:p>
      </xdr:txBody>
    </xdr:sp>
    <xdr:clientData/>
  </xdr:twoCellAnchor>
  <xdr:twoCellAnchor>
    <xdr:from>
      <xdr:col>4</xdr:col>
      <xdr:colOff>492578</xdr:colOff>
      <xdr:row>11</xdr:row>
      <xdr:rowOff>97971</xdr:rowOff>
    </xdr:from>
    <xdr:to>
      <xdr:col>4</xdr:col>
      <xdr:colOff>669471</xdr:colOff>
      <xdr:row>13</xdr:row>
      <xdr:rowOff>152400</xdr:rowOff>
    </xdr:to>
    <xdr:sp macro="" textlink="">
      <xdr:nvSpPr>
        <xdr:cNvPr id="4" name="Seta para baix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flipV="1">
          <a:off x="4765221" y="7813221"/>
          <a:ext cx="176893" cy="462643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pt-BR" sz="1100"/>
        </a:p>
      </xdr:txBody>
    </xdr:sp>
    <xdr:clientData/>
  </xdr:twoCellAnchor>
  <xdr:oneCellAnchor>
    <xdr:from>
      <xdr:col>2</xdr:col>
      <xdr:colOff>2626179</xdr:colOff>
      <xdr:row>15</xdr:row>
      <xdr:rowOff>176892</xdr:rowOff>
    </xdr:from>
    <xdr:ext cx="184731" cy="264560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429000" y="87085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3</xdr:col>
      <xdr:colOff>27215</xdr:colOff>
      <xdr:row>14</xdr:row>
      <xdr:rowOff>68036</xdr:rowOff>
    </xdr:from>
    <xdr:to>
      <xdr:col>4</xdr:col>
      <xdr:colOff>1074964</xdr:colOff>
      <xdr:row>17</xdr:row>
      <xdr:rowOff>0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3483429" y="8395607"/>
          <a:ext cx="1864178" cy="54428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400"/>
            <a:t>A serem preenchidos mensalmente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280148</xdr:colOff>
      <xdr:row>0</xdr:row>
      <xdr:rowOff>0</xdr:rowOff>
    </xdr:from>
    <xdr:to>
      <xdr:col>15</xdr:col>
      <xdr:colOff>642266</xdr:colOff>
      <xdr:row>3</xdr:row>
      <xdr:rowOff>1056554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355" t="26805" r="75622" b="54231"/>
        <a:stretch>
          <a:fillRect/>
        </a:stretch>
      </xdr:blipFill>
      <xdr:spPr bwMode="auto">
        <a:xfrm>
          <a:off x="15796373" y="0"/>
          <a:ext cx="2851506" cy="17328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285748</xdr:colOff>
      <xdr:row>26</xdr:row>
      <xdr:rowOff>122464</xdr:rowOff>
    </xdr:from>
    <xdr:to>
      <xdr:col>3</xdr:col>
      <xdr:colOff>462641</xdr:colOff>
      <xdr:row>28</xdr:row>
      <xdr:rowOff>176892</xdr:rowOff>
    </xdr:to>
    <xdr:sp macro="" textlink="">
      <xdr:nvSpPr>
        <xdr:cNvPr id="3" name="Seta para baix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flipV="1">
          <a:off x="5565319" y="29405035"/>
          <a:ext cx="176893" cy="462643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pt-BR" sz="1100"/>
        </a:p>
      </xdr:txBody>
    </xdr:sp>
    <xdr:clientData/>
  </xdr:twoCellAnchor>
  <xdr:twoCellAnchor>
    <xdr:from>
      <xdr:col>4</xdr:col>
      <xdr:colOff>438148</xdr:colOff>
      <xdr:row>26</xdr:row>
      <xdr:rowOff>138792</xdr:rowOff>
    </xdr:from>
    <xdr:to>
      <xdr:col>4</xdr:col>
      <xdr:colOff>615041</xdr:colOff>
      <xdr:row>28</xdr:row>
      <xdr:rowOff>193220</xdr:rowOff>
    </xdr:to>
    <xdr:sp macro="" textlink="">
      <xdr:nvSpPr>
        <xdr:cNvPr id="4" name="Seta para baix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 flipV="1">
          <a:off x="6534148" y="29421363"/>
          <a:ext cx="176893" cy="462643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3932463</xdr:colOff>
      <xdr:row>29</xdr:row>
      <xdr:rowOff>108856</xdr:rowOff>
    </xdr:from>
    <xdr:to>
      <xdr:col>4</xdr:col>
      <xdr:colOff>1020534</xdr:colOff>
      <xdr:row>32</xdr:row>
      <xdr:rowOff>40821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252356" y="30003749"/>
          <a:ext cx="1864178" cy="54428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400"/>
            <a:t>A serem preenchidos mensalmente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280148</xdr:colOff>
      <xdr:row>0</xdr:row>
      <xdr:rowOff>0</xdr:rowOff>
    </xdr:from>
    <xdr:to>
      <xdr:col>15</xdr:col>
      <xdr:colOff>642267</xdr:colOff>
      <xdr:row>3</xdr:row>
      <xdr:rowOff>1056554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355" t="26805" r="75622" b="54231"/>
        <a:stretch>
          <a:fillRect/>
        </a:stretch>
      </xdr:blipFill>
      <xdr:spPr bwMode="auto">
        <a:xfrm>
          <a:off x="14281898" y="0"/>
          <a:ext cx="2838619" cy="17328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340177</xdr:colOff>
      <xdr:row>17</xdr:row>
      <xdr:rowOff>122465</xdr:rowOff>
    </xdr:from>
    <xdr:to>
      <xdr:col>3</xdr:col>
      <xdr:colOff>517070</xdr:colOff>
      <xdr:row>19</xdr:row>
      <xdr:rowOff>176893</xdr:rowOff>
    </xdr:to>
    <xdr:sp macro="" textlink="">
      <xdr:nvSpPr>
        <xdr:cNvPr id="3" name="Seta para baix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 flipV="1">
          <a:off x="5320391" y="7483929"/>
          <a:ext cx="176893" cy="462643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pt-BR" sz="1100"/>
        </a:p>
      </xdr:txBody>
    </xdr:sp>
    <xdr:clientData/>
  </xdr:twoCellAnchor>
  <xdr:twoCellAnchor>
    <xdr:from>
      <xdr:col>4</xdr:col>
      <xdr:colOff>492577</xdr:colOff>
      <xdr:row>17</xdr:row>
      <xdr:rowOff>138793</xdr:rowOff>
    </xdr:from>
    <xdr:to>
      <xdr:col>4</xdr:col>
      <xdr:colOff>669470</xdr:colOff>
      <xdr:row>19</xdr:row>
      <xdr:rowOff>193221</xdr:rowOff>
    </xdr:to>
    <xdr:sp macro="" textlink="">
      <xdr:nvSpPr>
        <xdr:cNvPr id="4" name="Seta para baix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 flipV="1">
          <a:off x="6289220" y="7500257"/>
          <a:ext cx="176893" cy="462643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pt-BR" sz="1100"/>
        </a:p>
      </xdr:txBody>
    </xdr:sp>
    <xdr:clientData/>
  </xdr:twoCellAnchor>
  <xdr:twoCellAnchor>
    <xdr:from>
      <xdr:col>3</xdr:col>
      <xdr:colOff>27214</xdr:colOff>
      <xdr:row>20</xdr:row>
      <xdr:rowOff>108857</xdr:rowOff>
    </xdr:from>
    <xdr:to>
      <xdr:col>4</xdr:col>
      <xdr:colOff>1074963</xdr:colOff>
      <xdr:row>23</xdr:row>
      <xdr:rowOff>40822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5007428" y="8082643"/>
          <a:ext cx="1864178" cy="54428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400"/>
            <a:t>A serem preenchidos mensalmente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280148</xdr:colOff>
      <xdr:row>0</xdr:row>
      <xdr:rowOff>0</xdr:rowOff>
    </xdr:from>
    <xdr:to>
      <xdr:col>15</xdr:col>
      <xdr:colOff>642267</xdr:colOff>
      <xdr:row>3</xdr:row>
      <xdr:rowOff>1056554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355" t="26805" r="75622" b="54231"/>
        <a:stretch>
          <a:fillRect/>
        </a:stretch>
      </xdr:blipFill>
      <xdr:spPr bwMode="auto">
        <a:xfrm>
          <a:off x="14281898" y="0"/>
          <a:ext cx="2838619" cy="17328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299356</xdr:colOff>
      <xdr:row>24</xdr:row>
      <xdr:rowOff>108858</xdr:rowOff>
    </xdr:from>
    <xdr:to>
      <xdr:col>3</xdr:col>
      <xdr:colOff>476249</xdr:colOff>
      <xdr:row>26</xdr:row>
      <xdr:rowOff>163286</xdr:rowOff>
    </xdr:to>
    <xdr:sp macro="" textlink="">
      <xdr:nvSpPr>
        <xdr:cNvPr id="3" name="Seta para baix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 flipV="1">
          <a:off x="4952999" y="10436679"/>
          <a:ext cx="176893" cy="462643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pt-BR" sz="1100"/>
        </a:p>
      </xdr:txBody>
    </xdr:sp>
    <xdr:clientData/>
  </xdr:twoCellAnchor>
  <xdr:twoCellAnchor>
    <xdr:from>
      <xdr:col>4</xdr:col>
      <xdr:colOff>451757</xdr:colOff>
      <xdr:row>24</xdr:row>
      <xdr:rowOff>125186</xdr:rowOff>
    </xdr:from>
    <xdr:to>
      <xdr:col>4</xdr:col>
      <xdr:colOff>628650</xdr:colOff>
      <xdr:row>26</xdr:row>
      <xdr:rowOff>179614</xdr:rowOff>
    </xdr:to>
    <xdr:sp macro="" textlink="">
      <xdr:nvSpPr>
        <xdr:cNvPr id="4" name="Seta para baix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 bwMode="auto">
        <a:xfrm flipV="1">
          <a:off x="5921828" y="10453007"/>
          <a:ext cx="176893" cy="462643"/>
        </a:xfrm>
        <a:prstGeom prst="downArrow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pt-BR" sz="1100"/>
        </a:p>
      </xdr:txBody>
    </xdr:sp>
    <xdr:clientData/>
  </xdr:twoCellAnchor>
  <xdr:twoCellAnchor>
    <xdr:from>
      <xdr:col>2</xdr:col>
      <xdr:colOff>3619500</xdr:colOff>
      <xdr:row>27</xdr:row>
      <xdr:rowOff>95250</xdr:rowOff>
    </xdr:from>
    <xdr:to>
      <xdr:col>4</xdr:col>
      <xdr:colOff>1034143</xdr:colOff>
      <xdr:row>30</xdr:row>
      <xdr:rowOff>27215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4640036" y="11035393"/>
          <a:ext cx="1864178" cy="544286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400"/>
            <a:t>A serem preenchidos mensalmente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lanilha%20fechamento%20de%20Fatura%20ACORDO%20de%20N&#205;VEL%20de%20SERVI&#199;O%20(Produtos%20de%20Higien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mento de Fatura Fiocruz"/>
      <sheetName val="Rateio por Unidade"/>
      <sheetName val="Avaliação Unidades_Pavilhão"/>
      <sheetName val="Tabela de ANS"/>
      <sheetName val="DADOS DOS GRÁFICOS"/>
      <sheetName val="Relatório Materiais de Higiene"/>
      <sheetName val="Operacional Mat. Higiene"/>
      <sheetName val="Gráfico de Rateio de Custos"/>
      <sheetName val="Gráfico % Não Conformidade ADM"/>
      <sheetName val="Gráfico % Não Conformidade HOSP"/>
      <sheetName val="QUESTIONÁR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CC00"/>
    <pageSetUpPr fitToPage="1"/>
  </sheetPr>
  <dimension ref="B1:R23"/>
  <sheetViews>
    <sheetView showGridLines="0" zoomScale="130" zoomScaleNormal="130" workbookViewId="0">
      <selection activeCell="B2" sqref="B2:L2"/>
    </sheetView>
  </sheetViews>
  <sheetFormatPr defaultRowHeight="15.75"/>
  <cols>
    <col min="1" max="1" width="1.7109375" style="15" customWidth="1"/>
    <col min="2" max="2" width="10.42578125" style="15" customWidth="1"/>
    <col min="3" max="3" width="39.7109375" style="25" customWidth="1"/>
    <col min="4" max="4" width="12.140625" style="15" customWidth="1"/>
    <col min="5" max="5" width="17.7109375" style="15" customWidth="1"/>
    <col min="6" max="6" width="16.85546875" style="15" customWidth="1"/>
    <col min="7" max="7" width="20" style="15" customWidth="1"/>
    <col min="8" max="8" width="16.85546875" style="15" customWidth="1"/>
    <col min="9" max="9" width="12.7109375" style="15" customWidth="1"/>
    <col min="10" max="10" width="4.7109375" style="15" customWidth="1"/>
    <col min="11" max="11" width="16.5703125" style="22" customWidth="1"/>
    <col min="12" max="12" width="13.7109375" style="22" customWidth="1"/>
    <col min="13" max="13" width="11.7109375" style="22" customWidth="1"/>
    <col min="14" max="14" width="12.140625" style="15" customWidth="1"/>
    <col min="15" max="15" width="14.140625" style="15" customWidth="1"/>
    <col min="16" max="16" width="12.28515625" style="15" customWidth="1"/>
    <col min="17" max="17" width="11.140625" style="15" customWidth="1"/>
    <col min="18" max="18" width="14.140625" style="23" customWidth="1"/>
    <col min="19" max="19" width="19.5703125" style="15" customWidth="1"/>
    <col min="20" max="20" width="12.5703125" style="15" bestFit="1" customWidth="1"/>
    <col min="21" max="16384" width="9.140625" style="15"/>
  </cols>
  <sheetData>
    <row r="1" spans="2:18" ht="16.5" thickBot="1">
      <c r="C1" s="15"/>
    </row>
    <row r="2" spans="2:18" ht="16.5" thickBot="1">
      <c r="B2" s="112" t="s">
        <v>0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  <c r="M2" s="24"/>
      <c r="N2" s="24"/>
      <c r="O2" s="24"/>
      <c r="P2" s="24"/>
      <c r="Q2" s="24"/>
      <c r="R2" s="24"/>
    </row>
    <row r="3" spans="2:18" ht="20.25" customHeight="1" thickBot="1">
      <c r="B3" s="53" t="s">
        <v>1</v>
      </c>
      <c r="C3" s="26"/>
      <c r="D3" s="54" t="s">
        <v>2</v>
      </c>
      <c r="E3" s="115"/>
      <c r="F3" s="116"/>
      <c r="G3" s="116"/>
      <c r="H3" s="116"/>
      <c r="I3" s="116"/>
      <c r="J3" s="117"/>
      <c r="K3" s="54" t="s">
        <v>3</v>
      </c>
      <c r="L3" s="27"/>
      <c r="M3" s="24"/>
      <c r="N3" s="24"/>
      <c r="O3" s="24"/>
      <c r="P3" s="24"/>
      <c r="Q3" s="24"/>
      <c r="R3" s="24"/>
    </row>
    <row r="4" spans="2:18" ht="96" customHeight="1" thickBot="1">
      <c r="C4" s="21"/>
      <c r="D4" s="2"/>
      <c r="E4" s="2"/>
      <c r="F4" s="2"/>
      <c r="G4" s="2"/>
      <c r="H4" s="2"/>
      <c r="I4" s="2"/>
      <c r="J4" s="2"/>
    </row>
    <row r="5" spans="2:18" ht="32.25" customHeight="1" thickBot="1">
      <c r="B5" s="112" t="s">
        <v>4</v>
      </c>
      <c r="C5" s="113"/>
      <c r="D5" s="113"/>
      <c r="E5" s="114"/>
      <c r="F5" s="108"/>
      <c r="G5" s="108"/>
      <c r="H5" s="46" t="s">
        <v>5</v>
      </c>
      <c r="I5" s="47"/>
      <c r="J5" s="47"/>
      <c r="K5" s="112" t="s">
        <v>5</v>
      </c>
      <c r="L5" s="113"/>
      <c r="M5" s="113"/>
      <c r="N5" s="114"/>
      <c r="O5" s="124" t="s">
        <v>6</v>
      </c>
      <c r="P5" s="124" t="s">
        <v>7</v>
      </c>
      <c r="R5" s="15"/>
    </row>
    <row r="6" spans="2:18" ht="64.5" customHeight="1" thickBot="1">
      <c r="B6" s="110" t="s">
        <v>8</v>
      </c>
      <c r="C6" s="48" t="s">
        <v>9</v>
      </c>
      <c r="D6" s="49" t="s">
        <v>10</v>
      </c>
      <c r="E6" s="49" t="s">
        <v>11</v>
      </c>
      <c r="F6" s="49" t="s">
        <v>12</v>
      </c>
      <c r="G6" s="49" t="s">
        <v>13</v>
      </c>
      <c r="H6" s="109" t="s">
        <v>14</v>
      </c>
      <c r="I6" s="127" t="s">
        <v>15</v>
      </c>
      <c r="J6" s="128"/>
      <c r="K6" s="50" t="s">
        <v>16</v>
      </c>
      <c r="L6" s="51" t="s">
        <v>17</v>
      </c>
      <c r="M6" s="109" t="s">
        <v>18</v>
      </c>
      <c r="N6" s="52" t="s">
        <v>19</v>
      </c>
      <c r="O6" s="126"/>
      <c r="P6" s="125"/>
      <c r="R6" s="15"/>
    </row>
    <row r="7" spans="2:18" ht="63" customHeight="1">
      <c r="B7" s="118" t="s">
        <v>20</v>
      </c>
      <c r="C7" s="55" t="s">
        <v>21</v>
      </c>
      <c r="D7" s="79">
        <v>20</v>
      </c>
      <c r="E7" s="102"/>
      <c r="F7" s="58" t="str">
        <f>IF(AND(E7=0,D7=0),"OK",IF(E7&gt;D7,"ERRO DE PREENCHIMENTO","OK"))</f>
        <v>OK</v>
      </c>
      <c r="G7" s="59">
        <f>IF(AND(E7=0,D7=0),0,IF(E7&gt;D7,"ERRO DE PREENCHIMENTO",E7/D7))</f>
        <v>0</v>
      </c>
      <c r="H7" s="105"/>
      <c r="I7" s="60" t="str">
        <f>IF(H7=0,"Péssimo",IF(H7=1,"Ruim",IF(H7=2,"Bom",IF(H7=3,"Ótimo",))))</f>
        <v>Péssimo</v>
      </c>
      <c r="J7" s="34" t="str">
        <f>I7</f>
        <v>Péssimo</v>
      </c>
      <c r="K7" s="67">
        <f>D7</f>
        <v>20</v>
      </c>
      <c r="L7" s="68">
        <f>IF(H7=0,0%,IF(H7=1,10%,IF(H7=2,20%,30%)))</f>
        <v>0</v>
      </c>
      <c r="M7" s="69">
        <f>L7*E7</f>
        <v>0</v>
      </c>
      <c r="N7" s="60">
        <f>IF(E7&gt;=M7,(E7-M7),0)</f>
        <v>0</v>
      </c>
      <c r="O7" s="70">
        <f>IF(AND(F7="OK",D7=0),0,IF(F7="OK",(N7/K7)*0.5/100,"ERRO"))</f>
        <v>0</v>
      </c>
      <c r="P7" s="121">
        <f>IF(O7="ERRO","ERRO",IF(O8="ERRO","ERRO",IF(O9="ERRO","ERRO",IF(O10="ERRO","ERRO",IF(O11="ERRO","ERRO",SUM(O7:O11))))))</f>
        <v>0</v>
      </c>
      <c r="R7" s="15"/>
    </row>
    <row r="8" spans="2:18" ht="63" customHeight="1">
      <c r="B8" s="119"/>
      <c r="C8" s="56" t="s">
        <v>22</v>
      </c>
      <c r="D8" s="80">
        <v>4</v>
      </c>
      <c r="E8" s="103"/>
      <c r="F8" s="61" t="str">
        <f t="shared" ref="F8:F11" si="0">IF(AND(E8=0,D8=0),"OK",IF(E8&gt;D8,"ERRO DE PREENCHIMENTO","OK"))</f>
        <v>OK</v>
      </c>
      <c r="G8" s="62">
        <f t="shared" ref="G8:G11" si="1">IF(AND(E8=0,D8=0),0,IF(E8&gt;D8,"ERRO DE PREENCHIMENTO",E8/D8))</f>
        <v>0</v>
      </c>
      <c r="H8" s="106"/>
      <c r="I8" s="63" t="str">
        <f t="shared" ref="I8:I10" si="2">IF(H8=0,"Péssimo",IF(H8=1,"Ruim",IF(H8=2,"Bom",IF(H8=3,"Ótimo",))))</f>
        <v>Péssimo</v>
      </c>
      <c r="J8" s="35" t="str">
        <f t="shared" ref="J8:J10" si="3">I8</f>
        <v>Péssimo</v>
      </c>
      <c r="K8" s="71">
        <f>D8</f>
        <v>4</v>
      </c>
      <c r="L8" s="72">
        <f>IF(H8=0,0%,IF(H8=1,10%,IF(H8=2,20%,30%)))</f>
        <v>0</v>
      </c>
      <c r="M8" s="73">
        <f>L8*E8</f>
        <v>0</v>
      </c>
      <c r="N8" s="63">
        <f>IF(E8&gt;=M8,(E8-M8),0)</f>
        <v>0</v>
      </c>
      <c r="O8" s="74">
        <f t="shared" ref="O8:O11" si="4">IF(AND(F8="OK",D8=0),0,IF(F8="OK",(N8/K8)*0.5/100,"ERRO"))</f>
        <v>0</v>
      </c>
      <c r="P8" s="122"/>
    </row>
    <row r="9" spans="2:18" ht="109.5" customHeight="1">
      <c r="B9" s="119"/>
      <c r="C9" s="56" t="s">
        <v>23</v>
      </c>
      <c r="D9" s="80">
        <v>1</v>
      </c>
      <c r="E9" s="103"/>
      <c r="F9" s="61" t="str">
        <f t="shared" si="0"/>
        <v>OK</v>
      </c>
      <c r="G9" s="62">
        <f t="shared" si="1"/>
        <v>0</v>
      </c>
      <c r="H9" s="106"/>
      <c r="I9" s="63" t="str">
        <f t="shared" si="2"/>
        <v>Péssimo</v>
      </c>
      <c r="J9" s="35" t="str">
        <f t="shared" si="3"/>
        <v>Péssimo</v>
      </c>
      <c r="K9" s="71">
        <f>D9</f>
        <v>1</v>
      </c>
      <c r="L9" s="72">
        <f>IF(H9=0,0%,IF(H9=1,10%,IF(H9=2,20%,30%)))</f>
        <v>0</v>
      </c>
      <c r="M9" s="73">
        <f>L9*E9</f>
        <v>0</v>
      </c>
      <c r="N9" s="63">
        <f>IF(E9&gt;=M9,(E9-M9),0)</f>
        <v>0</v>
      </c>
      <c r="O9" s="74">
        <f t="shared" si="4"/>
        <v>0</v>
      </c>
      <c r="P9" s="122"/>
    </row>
    <row r="10" spans="2:18" ht="63" customHeight="1">
      <c r="B10" s="119"/>
      <c r="C10" s="56" t="s">
        <v>24</v>
      </c>
      <c r="D10" s="80">
        <v>1</v>
      </c>
      <c r="E10" s="103"/>
      <c r="F10" s="61" t="str">
        <f t="shared" si="0"/>
        <v>OK</v>
      </c>
      <c r="G10" s="62">
        <f t="shared" si="1"/>
        <v>0</v>
      </c>
      <c r="H10" s="106"/>
      <c r="I10" s="63" t="str">
        <f t="shared" si="2"/>
        <v>Péssimo</v>
      </c>
      <c r="J10" s="35" t="str">
        <f t="shared" si="3"/>
        <v>Péssimo</v>
      </c>
      <c r="K10" s="71">
        <f>D10</f>
        <v>1</v>
      </c>
      <c r="L10" s="72">
        <f>IF(H10=0,0%,IF(H10=1,10%,IF(H10=2,20%,30%)))</f>
        <v>0</v>
      </c>
      <c r="M10" s="73">
        <f>L10*E10</f>
        <v>0</v>
      </c>
      <c r="N10" s="63">
        <f>IF(E10&gt;=M10,(E10-M10),0)</f>
        <v>0</v>
      </c>
      <c r="O10" s="74">
        <f t="shared" si="4"/>
        <v>0</v>
      </c>
      <c r="P10" s="122"/>
      <c r="R10" s="15"/>
    </row>
    <row r="11" spans="2:18" ht="63" customHeight="1" thickBot="1">
      <c r="B11" s="120"/>
      <c r="C11" s="57" t="s">
        <v>25</v>
      </c>
      <c r="D11" s="81">
        <v>22</v>
      </c>
      <c r="E11" s="104"/>
      <c r="F11" s="64" t="str">
        <f t="shared" si="0"/>
        <v>OK</v>
      </c>
      <c r="G11" s="65">
        <f t="shared" si="1"/>
        <v>0</v>
      </c>
      <c r="H11" s="107"/>
      <c r="I11" s="66" t="str">
        <f t="shared" ref="I11" si="5">IF(H11=0,"Péssimo",IF(H11=1,"Ruim",IF(H11=2,"Bom",IF(H11=3,"Ótimo",))))</f>
        <v>Péssimo</v>
      </c>
      <c r="J11" s="36" t="str">
        <f t="shared" ref="J11" si="6">I11</f>
        <v>Péssimo</v>
      </c>
      <c r="K11" s="75">
        <f t="shared" ref="K11" si="7">D11</f>
        <v>22</v>
      </c>
      <c r="L11" s="76">
        <f>IF(H11=0,0%,IF(H11=1,10%,IF(H11=2,20%,30%)))</f>
        <v>0</v>
      </c>
      <c r="M11" s="77">
        <f>L11*E11</f>
        <v>0</v>
      </c>
      <c r="N11" s="66">
        <f>IF(E11&gt;=M11,(E11-M11),0)</f>
        <v>0</v>
      </c>
      <c r="O11" s="78">
        <f t="shared" si="4"/>
        <v>0</v>
      </c>
      <c r="P11" s="123"/>
      <c r="R11" s="15"/>
    </row>
    <row r="12" spans="2:18">
      <c r="F12" s="29"/>
      <c r="G12" s="29"/>
      <c r="H12" s="29"/>
      <c r="I12" s="29"/>
      <c r="J12" s="29"/>
      <c r="K12" s="28"/>
      <c r="N12" s="31"/>
      <c r="Q12" s="28"/>
    </row>
    <row r="13" spans="2:18">
      <c r="R13" s="32"/>
    </row>
    <row r="14" spans="2:18">
      <c r="F14" s="30"/>
      <c r="G14" s="30"/>
      <c r="H14" s="30"/>
      <c r="I14" s="30"/>
      <c r="J14" s="30"/>
      <c r="R14" s="33"/>
    </row>
    <row r="18" spans="12:13">
      <c r="L18" s="15"/>
      <c r="M18" s="15"/>
    </row>
    <row r="19" spans="12:13">
      <c r="L19" s="15"/>
      <c r="M19" s="15"/>
    </row>
    <row r="20" spans="12:13">
      <c r="L20" s="15"/>
      <c r="M20" s="15"/>
    </row>
    <row r="21" spans="12:13">
      <c r="L21" s="15"/>
      <c r="M21" s="15"/>
    </row>
    <row r="22" spans="12:13">
      <c r="L22" s="15"/>
      <c r="M22" s="15"/>
    </row>
    <row r="23" spans="12:13">
      <c r="L23" s="15"/>
      <c r="M23" s="15"/>
    </row>
  </sheetData>
  <mergeCells count="9">
    <mergeCell ref="B2:L2"/>
    <mergeCell ref="E3:J3"/>
    <mergeCell ref="B7:B11"/>
    <mergeCell ref="P7:P11"/>
    <mergeCell ref="P5:P6"/>
    <mergeCell ref="O5:O6"/>
    <mergeCell ref="I6:J6"/>
    <mergeCell ref="B5:E5"/>
    <mergeCell ref="K5:N5"/>
  </mergeCells>
  <conditionalFormatting sqref="J7:J10">
    <cfRule type="beginsWith" dxfId="54" priority="7" operator="beginsWith" text="Bom">
      <formula>LEFT(J7,LEN("Bom"))="Bom"</formula>
    </cfRule>
    <cfRule type="beginsWith" dxfId="53" priority="8" operator="beginsWith" text="Ruim">
      <formula>LEFT(J7,LEN("Ruim"))="Ruim"</formula>
    </cfRule>
    <cfRule type="beginsWith" dxfId="52" priority="9" operator="beginsWith" text="Ótimo">
      <formula>LEFT(J7,LEN("Ótimo"))="Ótimo"</formula>
    </cfRule>
    <cfRule type="beginsWith" dxfId="51" priority="10" operator="beginsWith" text="Péssimo">
      <formula>LEFT(J7,LEN("Péssimo"))="Péssimo"</formula>
    </cfRule>
  </conditionalFormatting>
  <conditionalFormatting sqref="I7:I10">
    <cfRule type="cellIs" dxfId="50" priority="6" operator="equal">
      <formula>0</formula>
    </cfRule>
  </conditionalFormatting>
  <conditionalFormatting sqref="J11">
    <cfRule type="beginsWith" dxfId="49" priority="2" operator="beginsWith" text="Bom">
      <formula>LEFT(J11,LEN("Bom"))="Bom"</formula>
    </cfRule>
    <cfRule type="beginsWith" dxfId="48" priority="3" operator="beginsWith" text="Ruim">
      <formula>LEFT(J11,LEN("Ruim"))="Ruim"</formula>
    </cfRule>
    <cfRule type="beginsWith" dxfId="47" priority="4" operator="beginsWith" text="Ótimo">
      <formula>LEFT(J11,LEN("Ótimo"))="Ótimo"</formula>
    </cfRule>
    <cfRule type="beginsWith" dxfId="46" priority="5" operator="beginsWith" text="Péssimo">
      <formula>LEFT(J11,LEN("Péssimo"))="Péssimo"</formula>
    </cfRule>
  </conditionalFormatting>
  <conditionalFormatting sqref="I11">
    <cfRule type="cellIs" dxfId="45" priority="1" operator="equal">
      <formula>0</formula>
    </cfRule>
  </conditionalFormatting>
  <printOptions horizontalCentered="1"/>
  <pageMargins left="0" right="0" top="0" bottom="0" header="0.31496062992125984" footer="0.31496062992125984"/>
  <pageSetup paperSize="8" scale="91" orientation="landscape" r:id="rId1"/>
  <headerFooter alignWithMargins="0"/>
  <colBreaks count="1" manualBreakCount="1">
    <brk id="3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CC00"/>
    <pageSetUpPr fitToPage="1"/>
  </sheetPr>
  <dimension ref="B1:R29"/>
  <sheetViews>
    <sheetView showGridLines="0" tabSelected="1" topLeftCell="B1" zoomScale="115" zoomScaleNormal="115" workbookViewId="0">
      <selection activeCell="C25" sqref="C25"/>
    </sheetView>
  </sheetViews>
  <sheetFormatPr defaultRowHeight="15.75"/>
  <cols>
    <col min="1" max="1" width="1.85546875" style="15" customWidth="1"/>
    <col min="2" max="2" width="18" style="15" customWidth="1"/>
    <col min="3" max="3" width="59.28515625" style="25" customWidth="1"/>
    <col min="4" max="4" width="12.28515625" style="15" customWidth="1"/>
    <col min="5" max="5" width="17.7109375" style="15" customWidth="1"/>
    <col min="6" max="6" width="20.85546875" style="15" customWidth="1"/>
    <col min="7" max="7" width="20" style="15" customWidth="1"/>
    <col min="8" max="8" width="13.28515625" style="15" customWidth="1"/>
    <col min="9" max="9" width="10.5703125" style="15" customWidth="1"/>
    <col min="10" max="10" width="4.7109375" style="15" customWidth="1"/>
    <col min="11" max="11" width="16.28515625" style="22" customWidth="1"/>
    <col min="12" max="12" width="15.5703125" style="22" customWidth="1"/>
    <col min="13" max="13" width="11.7109375" style="22" customWidth="1"/>
    <col min="14" max="15" width="12.7109375" style="15" customWidth="1"/>
    <col min="16" max="16" width="10.85546875" style="15" customWidth="1"/>
    <col min="17" max="17" width="11.140625" style="15" customWidth="1"/>
    <col min="18" max="18" width="14.140625" style="23" customWidth="1"/>
    <col min="19" max="19" width="19.5703125" style="15" customWidth="1"/>
    <col min="20" max="20" width="12.5703125" style="15" bestFit="1" customWidth="1"/>
    <col min="21" max="16384" width="9.140625" style="15"/>
  </cols>
  <sheetData>
    <row r="1" spans="2:18" ht="16.5" thickBot="1">
      <c r="C1" s="15"/>
    </row>
    <row r="2" spans="2:18" ht="16.5" thickBot="1">
      <c r="B2" s="112" t="str">
        <f>'SLA-GESTÃO FACILITIES'!B2:L2</f>
        <v>Anexo XI - SLAs (Service Level Agreements) - CONTROLE DE NÍVEL DE SERVIÇO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  <c r="M2" s="24"/>
      <c r="N2" s="24"/>
      <c r="O2" s="24"/>
      <c r="P2" s="24"/>
      <c r="Q2" s="24"/>
      <c r="R2" s="24"/>
    </row>
    <row r="3" spans="2:18" ht="20.25" customHeight="1" thickBot="1">
      <c r="B3" s="53" t="s">
        <v>1</v>
      </c>
      <c r="C3" s="26"/>
      <c r="D3" s="54" t="s">
        <v>2</v>
      </c>
      <c r="E3" s="27"/>
      <c r="F3" s="112" t="s">
        <v>3</v>
      </c>
      <c r="G3" s="113"/>
      <c r="H3" s="113"/>
      <c r="I3" s="113"/>
      <c r="J3" s="113"/>
      <c r="K3" s="114"/>
      <c r="L3" s="27"/>
      <c r="M3" s="24"/>
      <c r="N3" s="24"/>
      <c r="O3" s="24"/>
      <c r="P3" s="24"/>
      <c r="Q3" s="24"/>
      <c r="R3" s="24"/>
    </row>
    <row r="4" spans="2:18" ht="86.25" customHeight="1" thickBot="1">
      <c r="C4" s="21"/>
      <c r="D4" s="2"/>
      <c r="E4" s="2"/>
      <c r="F4" s="2"/>
      <c r="G4" s="2"/>
      <c r="H4" s="2"/>
      <c r="I4" s="2"/>
      <c r="J4" s="2"/>
    </row>
    <row r="5" spans="2:18" ht="32.25" customHeight="1" thickBot="1">
      <c r="B5" s="112" t="s">
        <v>4</v>
      </c>
      <c r="C5" s="113"/>
      <c r="D5" s="113"/>
      <c r="E5" s="114"/>
      <c r="F5" s="108"/>
      <c r="G5" s="108"/>
      <c r="H5" s="112" t="s">
        <v>5</v>
      </c>
      <c r="I5" s="113"/>
      <c r="J5" s="113"/>
      <c r="K5" s="113"/>
      <c r="L5" s="113"/>
      <c r="M5" s="113"/>
      <c r="N5" s="114"/>
      <c r="O5" s="124" t="s">
        <v>6</v>
      </c>
      <c r="P5" s="124" t="s">
        <v>7</v>
      </c>
      <c r="R5" s="15"/>
    </row>
    <row r="6" spans="2:18" ht="64.5" customHeight="1" thickBot="1">
      <c r="B6" s="110" t="s">
        <v>8</v>
      </c>
      <c r="C6" s="48" t="s">
        <v>9</v>
      </c>
      <c r="D6" s="49" t="s">
        <v>10</v>
      </c>
      <c r="E6" s="49" t="s">
        <v>11</v>
      </c>
      <c r="F6" s="49" t="s">
        <v>12</v>
      </c>
      <c r="G6" s="49" t="s">
        <v>13</v>
      </c>
      <c r="H6" s="109" t="s">
        <v>14</v>
      </c>
      <c r="I6" s="127" t="s">
        <v>15</v>
      </c>
      <c r="J6" s="128"/>
      <c r="K6" s="50" t="s">
        <v>16</v>
      </c>
      <c r="L6" s="51" t="s">
        <v>17</v>
      </c>
      <c r="M6" s="109" t="s">
        <v>18</v>
      </c>
      <c r="N6" s="52" t="s">
        <v>19</v>
      </c>
      <c r="O6" s="126"/>
      <c r="P6" s="125"/>
      <c r="R6" s="15"/>
    </row>
    <row r="7" spans="2:18" ht="48" thickBot="1">
      <c r="B7" s="118" t="s">
        <v>26</v>
      </c>
      <c r="C7" s="82" t="s">
        <v>27</v>
      </c>
      <c r="D7" s="97">
        <v>20</v>
      </c>
      <c r="E7" s="102"/>
      <c r="F7" s="58" t="str">
        <f t="shared" ref="F7:F26" si="0">IF(AND(E7=0,D7=0),"OK",IF(E7&gt;D7,"ERRO DE PREENCHIMENTO","OK"))</f>
        <v>OK</v>
      </c>
      <c r="G7" s="59">
        <f>IF(AND(E7=0,D7=0),0,IF(E7&gt;D7,"ERRO DE PREENCHIMENTO",E7/D7))</f>
        <v>0</v>
      </c>
      <c r="H7" s="105">
        <f>IF(AND(G7&gt;0,G7&lt;0.1),3,IF(AND(G7&gt;=0.1,G7&lt;=0.3),2,IF(AND(G7&gt;0.3,G7&lt;=0.6),1,IF(G7&gt;0.6,0,IF(G7=0,3,"")))))</f>
        <v>3</v>
      </c>
      <c r="I7" s="60" t="str">
        <f>IF(H7=0,"Péssimo",IF(H7=1,"Ruim",IF(H7=2,"Bom",IF(H7=3,"Ótimo",))))</f>
        <v>Ótimo</v>
      </c>
      <c r="J7" s="34" t="str">
        <f>I7</f>
        <v>Ótimo</v>
      </c>
      <c r="K7" s="67">
        <f>D7</f>
        <v>20</v>
      </c>
      <c r="L7" s="68">
        <f t="shared" ref="L7:L16" si="1">IF(H7=0,0%,IF(H7=1,10%,IF(H7=2,20%,30%)))</f>
        <v>0.3</v>
      </c>
      <c r="M7" s="69">
        <f t="shared" ref="M7:M24" si="2">L7*E7</f>
        <v>0</v>
      </c>
      <c r="N7" s="86">
        <f t="shared" ref="N7:N24" si="3">IF(E7&gt;=M7,(E7-M7),0)</f>
        <v>0</v>
      </c>
      <c r="O7" s="87">
        <f t="shared" ref="O7:O24" si="4">IF(AND(F7="OK",D7=0),0,IF(F7="OK",(N7/K7)*0.05555/100,"ERRO"))</f>
        <v>0</v>
      </c>
      <c r="P7" s="121">
        <f>IF(O7="ERRO","ERRO",IF(O8="ERRO","ERRO",IF(O9="ERRO","ERRO",IF(O10="ERRO","ERRO",IF(O11="ERRO","ERRO",SUM(O7:O11))))))</f>
        <v>0</v>
      </c>
      <c r="Q7" s="28"/>
    </row>
    <row r="8" spans="2:18" ht="48" thickBot="1">
      <c r="B8" s="119"/>
      <c r="C8" s="83" t="s">
        <v>28</v>
      </c>
      <c r="D8" s="97">
        <v>20</v>
      </c>
      <c r="E8" s="103"/>
      <c r="F8" s="61" t="str">
        <f t="shared" si="0"/>
        <v>OK</v>
      </c>
      <c r="G8" s="62">
        <f t="shared" ref="G8:G11" si="5">IF(AND(E8=0,D8=0),0,IF(E8&gt;D8,"ERRO DE PREENCHIMENTO",E8/D8))</f>
        <v>0</v>
      </c>
      <c r="H8" s="106">
        <f t="shared" ref="H8:H24" si="6">IF(AND(G8&gt;0,G8&lt;0.1),3,IF(AND(G8&gt;=0.1,G8&lt;=0.3),2,IF(AND(G8&gt;0.3,G8&lt;=0.6),1,IF(G8&gt;0.6,0,IF(G8=0,3,"")))))</f>
        <v>3</v>
      </c>
      <c r="I8" s="63" t="str">
        <f t="shared" ref="I8:I11" si="7">IF(H8=0,"Péssimo",IF(H8=1,"Ruim",IF(H8=2,"Bom",IF(H8=3,"Ótimo",))))</f>
        <v>Ótimo</v>
      </c>
      <c r="J8" s="35" t="str">
        <f t="shared" ref="J8:J11" si="8">I8</f>
        <v>Ótimo</v>
      </c>
      <c r="K8" s="71">
        <f>D8</f>
        <v>20</v>
      </c>
      <c r="L8" s="72">
        <f t="shared" si="1"/>
        <v>0.3</v>
      </c>
      <c r="M8" s="73">
        <f t="shared" si="2"/>
        <v>0</v>
      </c>
      <c r="N8" s="88">
        <f t="shared" si="3"/>
        <v>0</v>
      </c>
      <c r="O8" s="89">
        <f t="shared" si="4"/>
        <v>0</v>
      </c>
      <c r="P8" s="122"/>
      <c r="R8" s="32"/>
    </row>
    <row r="9" spans="2:18" ht="32.25" thickBot="1">
      <c r="B9" s="119"/>
      <c r="C9" s="83" t="s">
        <v>29</v>
      </c>
      <c r="D9" s="97">
        <v>20</v>
      </c>
      <c r="E9" s="103"/>
      <c r="F9" s="61" t="str">
        <f t="shared" si="0"/>
        <v>OK</v>
      </c>
      <c r="G9" s="62">
        <f t="shared" si="5"/>
        <v>0</v>
      </c>
      <c r="H9" s="106">
        <f t="shared" si="6"/>
        <v>3</v>
      </c>
      <c r="I9" s="63" t="str">
        <f t="shared" si="7"/>
        <v>Ótimo</v>
      </c>
      <c r="J9" s="35" t="str">
        <f t="shared" si="8"/>
        <v>Ótimo</v>
      </c>
      <c r="K9" s="71">
        <f>D9</f>
        <v>20</v>
      </c>
      <c r="L9" s="72">
        <f t="shared" si="1"/>
        <v>0.3</v>
      </c>
      <c r="M9" s="73">
        <f t="shared" si="2"/>
        <v>0</v>
      </c>
      <c r="N9" s="88">
        <f t="shared" si="3"/>
        <v>0</v>
      </c>
      <c r="O9" s="89">
        <f t="shared" si="4"/>
        <v>0</v>
      </c>
      <c r="P9" s="122"/>
      <c r="R9" s="33"/>
    </row>
    <row r="10" spans="2:18" ht="48" thickBot="1">
      <c r="B10" s="119"/>
      <c r="C10" s="83" t="s">
        <v>30</v>
      </c>
      <c r="D10" s="97">
        <v>20</v>
      </c>
      <c r="E10" s="103"/>
      <c r="F10" s="61" t="str">
        <f t="shared" si="0"/>
        <v>OK</v>
      </c>
      <c r="G10" s="62">
        <f t="shared" si="5"/>
        <v>0</v>
      </c>
      <c r="H10" s="106">
        <f t="shared" si="6"/>
        <v>3</v>
      </c>
      <c r="I10" s="63" t="str">
        <f t="shared" si="7"/>
        <v>Ótimo</v>
      </c>
      <c r="J10" s="35" t="str">
        <f t="shared" si="8"/>
        <v>Ótimo</v>
      </c>
      <c r="K10" s="71">
        <f>D10</f>
        <v>20</v>
      </c>
      <c r="L10" s="72">
        <f t="shared" si="1"/>
        <v>0.3</v>
      </c>
      <c r="M10" s="73">
        <f t="shared" si="2"/>
        <v>0</v>
      </c>
      <c r="N10" s="88">
        <f t="shared" si="3"/>
        <v>0</v>
      </c>
      <c r="O10" s="89">
        <f t="shared" si="4"/>
        <v>0</v>
      </c>
      <c r="P10" s="122"/>
    </row>
    <row r="11" spans="2:18" ht="63.75" thickBot="1">
      <c r="B11" s="120"/>
      <c r="C11" s="84" t="s">
        <v>31</v>
      </c>
      <c r="D11" s="97">
        <v>20</v>
      </c>
      <c r="E11" s="104"/>
      <c r="F11" s="64" t="str">
        <f t="shared" si="0"/>
        <v>OK</v>
      </c>
      <c r="G11" s="65">
        <f t="shared" si="5"/>
        <v>0</v>
      </c>
      <c r="H11" s="107">
        <f t="shared" si="6"/>
        <v>3</v>
      </c>
      <c r="I11" s="66" t="str">
        <f t="shared" si="7"/>
        <v>Ótimo</v>
      </c>
      <c r="J11" s="36" t="str">
        <f t="shared" si="8"/>
        <v>Ótimo</v>
      </c>
      <c r="K11" s="75">
        <f t="shared" ref="K11" si="9">D11</f>
        <v>20</v>
      </c>
      <c r="L11" s="76">
        <f t="shared" si="1"/>
        <v>0.3</v>
      </c>
      <c r="M11" s="77">
        <f t="shared" si="2"/>
        <v>0</v>
      </c>
      <c r="N11" s="90">
        <f t="shared" si="3"/>
        <v>0</v>
      </c>
      <c r="O11" s="91">
        <f t="shared" si="4"/>
        <v>0</v>
      </c>
      <c r="P11" s="123"/>
    </row>
    <row r="12" spans="2:18" ht="48" thickBot="1">
      <c r="B12" s="118" t="s">
        <v>32</v>
      </c>
      <c r="C12" s="82" t="s">
        <v>33</v>
      </c>
      <c r="D12" s="97">
        <v>20</v>
      </c>
      <c r="E12" s="102"/>
      <c r="F12" s="58" t="str">
        <f>IF(AND(E12=0,D12=0),"OK",IF(E12&gt;D12,"ERRO DE PREENCHIMENTO","OK"))</f>
        <v>OK</v>
      </c>
      <c r="G12" s="59">
        <f>IF(AND(E12=0,D12=0),0,IF(E12&gt;D12,"ERRO DE PREENCHIMENTO",E12/D12))</f>
        <v>0</v>
      </c>
      <c r="H12" s="105">
        <f>IF(AND(G12&gt;0,G12&lt;0.1),3,IF(AND(G12&gt;=0.1,G12&lt;=0.3),2,IF(AND(G12&gt;0.3,G12&lt;=0.6),1,IF(G12&gt;0.6,0,IF(G12=0,3,"")))))</f>
        <v>3</v>
      </c>
      <c r="I12" s="60" t="str">
        <f>IF(H12=0,"Péssimo",IF(H12=1,"Ruim",IF(H12=2,"Bom",IF(H12=3,"Ótimo",))))</f>
        <v>Ótimo</v>
      </c>
      <c r="J12" s="34" t="str">
        <f>I12</f>
        <v>Ótimo</v>
      </c>
      <c r="K12" s="67">
        <f>D12</f>
        <v>20</v>
      </c>
      <c r="L12" s="68">
        <f t="shared" si="1"/>
        <v>0.3</v>
      </c>
      <c r="M12" s="69">
        <f>L12*E12</f>
        <v>0</v>
      </c>
      <c r="N12" s="86">
        <f>IF(E12&gt;=M12,(E12-M12),0)</f>
        <v>0</v>
      </c>
      <c r="O12" s="87">
        <f t="shared" si="4"/>
        <v>0</v>
      </c>
      <c r="P12" s="121">
        <f>IF(O12="ERRO","ERRO",IF(O13="ERRO","ERRO",IF(O14="ERRO","ERRO",IF(O15="ERRO","ERRO",IF(O16="ERRO","ERRO",SUM(O12:O16))))))</f>
        <v>0</v>
      </c>
    </row>
    <row r="13" spans="2:18" ht="48" thickBot="1">
      <c r="B13" s="119"/>
      <c r="C13" s="83" t="s">
        <v>34</v>
      </c>
      <c r="D13" s="97">
        <v>20</v>
      </c>
      <c r="E13" s="103"/>
      <c r="F13" s="61" t="str">
        <f>IF(AND(E13=0,D13=0),"OK",IF(E13&gt;D13,"ERRO DE PREENCHIMENTO","OK"))</f>
        <v>OK</v>
      </c>
      <c r="G13" s="62">
        <f>IF(AND(E13=0,D13=0),0,IF(E13&gt;D13,"ERRO DE PREENCHIMENTO",E13/D13))</f>
        <v>0</v>
      </c>
      <c r="H13" s="106">
        <f t="shared" si="6"/>
        <v>3</v>
      </c>
      <c r="I13" s="63" t="str">
        <f t="shared" ref="I13:I16" si="10">IF(H13=0,"Péssimo",IF(H13=1,"Ruim",IF(H13=2,"Bom",IF(H13=3,"Ótimo",))))</f>
        <v>Ótimo</v>
      </c>
      <c r="J13" s="35" t="str">
        <f t="shared" ref="J13:J16" si="11">I13</f>
        <v>Ótimo</v>
      </c>
      <c r="K13" s="71">
        <f>D13</f>
        <v>20</v>
      </c>
      <c r="L13" s="72">
        <f t="shared" si="1"/>
        <v>0.3</v>
      </c>
      <c r="M13" s="73">
        <f>L13*E13</f>
        <v>0</v>
      </c>
      <c r="N13" s="88">
        <f>IF(E13&gt;=M13,(E13-M13),0)</f>
        <v>0</v>
      </c>
      <c r="O13" s="89">
        <f t="shared" si="4"/>
        <v>0</v>
      </c>
      <c r="P13" s="122"/>
    </row>
    <row r="14" spans="2:18" ht="48" thickBot="1">
      <c r="B14" s="119"/>
      <c r="C14" s="83" t="s">
        <v>35</v>
      </c>
      <c r="D14" s="97">
        <v>20</v>
      </c>
      <c r="E14" s="103"/>
      <c r="F14" s="61" t="str">
        <f t="shared" si="0"/>
        <v>OK</v>
      </c>
      <c r="G14" s="62">
        <f t="shared" ref="G14:G16" si="12">IF(AND(E14=0,D14=0),0,IF(E14&gt;D14,"ERRO DE PREENCHIMENTO",E14/D14))</f>
        <v>0</v>
      </c>
      <c r="H14" s="106">
        <f t="shared" si="6"/>
        <v>3</v>
      </c>
      <c r="I14" s="63" t="str">
        <f t="shared" si="10"/>
        <v>Ótimo</v>
      </c>
      <c r="J14" s="35" t="str">
        <f t="shared" si="11"/>
        <v>Ótimo</v>
      </c>
      <c r="K14" s="71">
        <f>D14</f>
        <v>20</v>
      </c>
      <c r="L14" s="72">
        <f t="shared" si="1"/>
        <v>0.3</v>
      </c>
      <c r="M14" s="73">
        <f t="shared" si="2"/>
        <v>0</v>
      </c>
      <c r="N14" s="88">
        <f t="shared" si="3"/>
        <v>0</v>
      </c>
      <c r="O14" s="89">
        <f t="shared" si="4"/>
        <v>0</v>
      </c>
      <c r="P14" s="122"/>
    </row>
    <row r="15" spans="2:18" ht="32.25" thickBot="1">
      <c r="B15" s="119"/>
      <c r="C15" s="83" t="s">
        <v>36</v>
      </c>
      <c r="D15" s="97">
        <v>20</v>
      </c>
      <c r="E15" s="103"/>
      <c r="F15" s="61" t="str">
        <f t="shared" si="0"/>
        <v>OK</v>
      </c>
      <c r="G15" s="62">
        <f t="shared" si="12"/>
        <v>0</v>
      </c>
      <c r="H15" s="106">
        <f t="shared" si="6"/>
        <v>3</v>
      </c>
      <c r="I15" s="63" t="str">
        <f t="shared" si="10"/>
        <v>Ótimo</v>
      </c>
      <c r="J15" s="35" t="str">
        <f t="shared" si="11"/>
        <v>Ótimo</v>
      </c>
      <c r="K15" s="71">
        <f>D15</f>
        <v>20</v>
      </c>
      <c r="L15" s="72">
        <f t="shared" si="1"/>
        <v>0.3</v>
      </c>
      <c r="M15" s="73">
        <f t="shared" si="2"/>
        <v>0</v>
      </c>
      <c r="N15" s="88">
        <f t="shared" si="3"/>
        <v>0</v>
      </c>
      <c r="O15" s="89">
        <f t="shared" si="4"/>
        <v>0</v>
      </c>
      <c r="P15" s="122"/>
    </row>
    <row r="16" spans="2:18" ht="63.75" thickBot="1">
      <c r="B16" s="120"/>
      <c r="C16" s="85" t="s">
        <v>31</v>
      </c>
      <c r="D16" s="97">
        <v>20</v>
      </c>
      <c r="E16" s="104"/>
      <c r="F16" s="64" t="str">
        <f t="shared" si="0"/>
        <v>OK</v>
      </c>
      <c r="G16" s="65">
        <f t="shared" si="12"/>
        <v>0</v>
      </c>
      <c r="H16" s="107">
        <f t="shared" si="6"/>
        <v>3</v>
      </c>
      <c r="I16" s="66" t="str">
        <f t="shared" si="10"/>
        <v>Ótimo</v>
      </c>
      <c r="J16" s="36" t="str">
        <f t="shared" si="11"/>
        <v>Ótimo</v>
      </c>
      <c r="K16" s="75">
        <f t="shared" ref="K16" si="13">D16</f>
        <v>20</v>
      </c>
      <c r="L16" s="76">
        <f t="shared" si="1"/>
        <v>0.3</v>
      </c>
      <c r="M16" s="77">
        <f t="shared" si="2"/>
        <v>0</v>
      </c>
      <c r="N16" s="90">
        <f t="shared" si="3"/>
        <v>0</v>
      </c>
      <c r="O16" s="91">
        <f t="shared" si="4"/>
        <v>0</v>
      </c>
      <c r="P16" s="123"/>
    </row>
    <row r="17" spans="2:16" ht="63.75" thickBot="1">
      <c r="B17" s="118" t="s">
        <v>37</v>
      </c>
      <c r="C17" s="82" t="s">
        <v>38</v>
      </c>
      <c r="D17" s="97">
        <v>20</v>
      </c>
      <c r="E17" s="102"/>
      <c r="F17" s="58" t="str">
        <f t="shared" si="0"/>
        <v>OK</v>
      </c>
      <c r="G17" s="59">
        <f>IF(AND(E17=0,D17=0),0,IF(E17&gt;D17,"ERRO DE PREENCHIMENTO",E17/D17))</f>
        <v>0</v>
      </c>
      <c r="H17" s="105">
        <f>IF(AND(G17&gt;0,G17&lt;0.1),3,IF(AND(G17&gt;=0.1,G17&lt;=0.3),2,IF(AND(G17&gt;0.3,G17&lt;=0.6),1,IF(G17&gt;0.6,0,IF(G17=0,3,"")))))</f>
        <v>3</v>
      </c>
      <c r="I17" s="60" t="str">
        <f>IF(H17=0,"Péssimo",IF(H17=1,"Ruim",IF(H17=2,"Bom",IF(H17=3,"Ótimo",))))</f>
        <v>Ótimo</v>
      </c>
      <c r="J17" s="34" t="str">
        <f>I17</f>
        <v>Ótimo</v>
      </c>
      <c r="K17" s="67">
        <f>D17</f>
        <v>20</v>
      </c>
      <c r="L17" s="68">
        <f t="shared" ref="L17:L26" si="14">IF(H17=0,0%,IF(H17=1,10%,IF(H17=2,20%,30%)))</f>
        <v>0.3</v>
      </c>
      <c r="M17" s="69">
        <f t="shared" si="2"/>
        <v>0</v>
      </c>
      <c r="N17" s="86">
        <f t="shared" si="3"/>
        <v>0</v>
      </c>
      <c r="O17" s="87">
        <f t="shared" si="4"/>
        <v>0</v>
      </c>
      <c r="P17" s="121">
        <f>IF(O17="ERRO","ERRO",IF(O18="ERRO","ERRO",IF(O19="ERRO","ERRO",IF(O20="ERRO","ERRO",IF(O21="ERRO","ERRO",SUM(O17:O21))))))</f>
        <v>0</v>
      </c>
    </row>
    <row r="18" spans="2:16" ht="48" thickBot="1">
      <c r="B18" s="119"/>
      <c r="C18" s="83" t="s">
        <v>34</v>
      </c>
      <c r="D18" s="97">
        <v>20</v>
      </c>
      <c r="E18" s="103"/>
      <c r="F18" s="61" t="str">
        <f t="shared" si="0"/>
        <v>OK</v>
      </c>
      <c r="G18" s="62">
        <f t="shared" ref="G18:G21" si="15">IF(AND(E18=0,D18=0),0,IF(E18&gt;D18,"ERRO DE PREENCHIMENTO",E18/D18))</f>
        <v>0</v>
      </c>
      <c r="H18" s="106">
        <f t="shared" si="6"/>
        <v>3</v>
      </c>
      <c r="I18" s="63" t="str">
        <f t="shared" ref="I18:I21" si="16">IF(H18=0,"Péssimo",IF(H18=1,"Ruim",IF(H18=2,"Bom",IF(H18=3,"Ótimo",))))</f>
        <v>Ótimo</v>
      </c>
      <c r="J18" s="35" t="str">
        <f t="shared" ref="J18:J21" si="17">I18</f>
        <v>Ótimo</v>
      </c>
      <c r="K18" s="71">
        <f>D18</f>
        <v>20</v>
      </c>
      <c r="L18" s="72">
        <f t="shared" si="14"/>
        <v>0.3</v>
      </c>
      <c r="M18" s="73">
        <f t="shared" si="2"/>
        <v>0</v>
      </c>
      <c r="N18" s="88">
        <f t="shared" si="3"/>
        <v>0</v>
      </c>
      <c r="O18" s="89">
        <f t="shared" si="4"/>
        <v>0</v>
      </c>
      <c r="P18" s="122"/>
    </row>
    <row r="19" spans="2:16" ht="48" thickBot="1">
      <c r="B19" s="119"/>
      <c r="C19" s="83" t="s">
        <v>39</v>
      </c>
      <c r="D19" s="97">
        <v>20</v>
      </c>
      <c r="E19" s="103"/>
      <c r="F19" s="61" t="str">
        <f t="shared" si="0"/>
        <v>OK</v>
      </c>
      <c r="G19" s="62">
        <f t="shared" si="15"/>
        <v>0</v>
      </c>
      <c r="H19" s="106">
        <f t="shared" si="6"/>
        <v>3</v>
      </c>
      <c r="I19" s="63" t="str">
        <f t="shared" si="16"/>
        <v>Ótimo</v>
      </c>
      <c r="J19" s="35" t="str">
        <f t="shared" si="17"/>
        <v>Ótimo</v>
      </c>
      <c r="K19" s="71">
        <f>D19</f>
        <v>20</v>
      </c>
      <c r="L19" s="72">
        <f t="shared" si="14"/>
        <v>0.3</v>
      </c>
      <c r="M19" s="73">
        <f t="shared" si="2"/>
        <v>0</v>
      </c>
      <c r="N19" s="88">
        <f t="shared" si="3"/>
        <v>0</v>
      </c>
      <c r="O19" s="89">
        <f t="shared" si="4"/>
        <v>0</v>
      </c>
      <c r="P19" s="122"/>
    </row>
    <row r="20" spans="2:16" ht="48" thickBot="1">
      <c r="B20" s="119"/>
      <c r="C20" s="83" t="s">
        <v>40</v>
      </c>
      <c r="D20" s="97">
        <v>20</v>
      </c>
      <c r="E20" s="103"/>
      <c r="F20" s="61" t="str">
        <f t="shared" si="0"/>
        <v>OK</v>
      </c>
      <c r="G20" s="62">
        <f t="shared" si="15"/>
        <v>0</v>
      </c>
      <c r="H20" s="106">
        <f t="shared" si="6"/>
        <v>3</v>
      </c>
      <c r="I20" s="63" t="str">
        <f t="shared" si="16"/>
        <v>Ótimo</v>
      </c>
      <c r="J20" s="35" t="str">
        <f t="shared" si="17"/>
        <v>Ótimo</v>
      </c>
      <c r="K20" s="71">
        <f>D20</f>
        <v>20</v>
      </c>
      <c r="L20" s="72">
        <f t="shared" si="14"/>
        <v>0.3</v>
      </c>
      <c r="M20" s="73">
        <f t="shared" si="2"/>
        <v>0</v>
      </c>
      <c r="N20" s="88">
        <f t="shared" si="3"/>
        <v>0</v>
      </c>
      <c r="O20" s="89">
        <f t="shared" si="4"/>
        <v>0</v>
      </c>
      <c r="P20" s="122"/>
    </row>
    <row r="21" spans="2:16" ht="63.75" thickBot="1">
      <c r="B21" s="120"/>
      <c r="C21" s="85" t="s">
        <v>31</v>
      </c>
      <c r="D21" s="97">
        <v>20</v>
      </c>
      <c r="E21" s="104"/>
      <c r="F21" s="64" t="str">
        <f t="shared" si="0"/>
        <v>OK</v>
      </c>
      <c r="G21" s="65">
        <f t="shared" si="15"/>
        <v>0</v>
      </c>
      <c r="H21" s="107">
        <f t="shared" si="6"/>
        <v>3</v>
      </c>
      <c r="I21" s="66" t="str">
        <f t="shared" si="16"/>
        <v>Ótimo</v>
      </c>
      <c r="J21" s="36" t="str">
        <f t="shared" si="17"/>
        <v>Ótimo</v>
      </c>
      <c r="K21" s="75">
        <f t="shared" ref="K21" si="18">D21</f>
        <v>20</v>
      </c>
      <c r="L21" s="76">
        <f t="shared" si="14"/>
        <v>0.3</v>
      </c>
      <c r="M21" s="77">
        <f t="shared" si="2"/>
        <v>0</v>
      </c>
      <c r="N21" s="90">
        <f t="shared" si="3"/>
        <v>0</v>
      </c>
      <c r="O21" s="91">
        <f t="shared" si="4"/>
        <v>0</v>
      </c>
      <c r="P21" s="123"/>
    </row>
    <row r="22" spans="2:16" ht="34.5" customHeight="1" thickBot="1">
      <c r="B22" s="129" t="s">
        <v>41</v>
      </c>
      <c r="C22" s="83" t="s">
        <v>42</v>
      </c>
      <c r="D22" s="97">
        <v>20</v>
      </c>
      <c r="E22" s="103"/>
      <c r="F22" s="61" t="str">
        <f t="shared" si="0"/>
        <v>OK</v>
      </c>
      <c r="G22" s="62">
        <f t="shared" ref="G22:G24" si="19">IF(AND(E22=0,D22=0),0,IF(E22&gt;D22,"ERRO DE PREENCHIMENTO",E22/D22))</f>
        <v>0</v>
      </c>
      <c r="H22" s="106">
        <f t="shared" si="6"/>
        <v>3</v>
      </c>
      <c r="I22" s="63" t="str">
        <f t="shared" ref="I22:I24" si="20">IF(H22=0,"Péssimo",IF(H22=1,"Ruim",IF(H22=2,"Bom",IF(H22=3,"Ótimo",))))</f>
        <v>Ótimo</v>
      </c>
      <c r="J22" s="35" t="str">
        <f t="shared" ref="J22:J24" si="21">I22</f>
        <v>Ótimo</v>
      </c>
      <c r="K22" s="71">
        <f>D22</f>
        <v>20</v>
      </c>
      <c r="L22" s="72">
        <f t="shared" si="14"/>
        <v>0.3</v>
      </c>
      <c r="M22" s="73">
        <f t="shared" si="2"/>
        <v>0</v>
      </c>
      <c r="N22" s="88">
        <f t="shared" si="3"/>
        <v>0</v>
      </c>
      <c r="O22" s="89">
        <f t="shared" si="4"/>
        <v>0</v>
      </c>
      <c r="P22" s="122"/>
    </row>
    <row r="23" spans="2:16" ht="39" customHeight="1" thickBot="1">
      <c r="B23" s="131"/>
      <c r="C23" s="83" t="s">
        <v>43</v>
      </c>
      <c r="D23" s="97">
        <v>20</v>
      </c>
      <c r="E23" s="103"/>
      <c r="F23" s="61" t="str">
        <f t="shared" si="0"/>
        <v>OK</v>
      </c>
      <c r="G23" s="62">
        <f t="shared" si="19"/>
        <v>0</v>
      </c>
      <c r="H23" s="106">
        <f t="shared" si="6"/>
        <v>3</v>
      </c>
      <c r="I23" s="63" t="str">
        <f t="shared" si="20"/>
        <v>Ótimo</v>
      </c>
      <c r="J23" s="35" t="str">
        <f t="shared" si="21"/>
        <v>Ótimo</v>
      </c>
      <c r="K23" s="71">
        <f>D23</f>
        <v>20</v>
      </c>
      <c r="L23" s="72">
        <f t="shared" si="14"/>
        <v>0.3</v>
      </c>
      <c r="M23" s="73">
        <f t="shared" si="2"/>
        <v>0</v>
      </c>
      <c r="N23" s="88">
        <f t="shared" si="3"/>
        <v>0</v>
      </c>
      <c r="O23" s="89">
        <f t="shared" si="4"/>
        <v>0</v>
      </c>
      <c r="P23" s="122"/>
    </row>
    <row r="24" spans="2:16" ht="32.25" thickBot="1">
      <c r="B24" s="131"/>
      <c r="C24" s="83" t="s">
        <v>44</v>
      </c>
      <c r="D24" s="97">
        <v>20</v>
      </c>
      <c r="E24" s="103"/>
      <c r="F24" s="61" t="str">
        <f t="shared" si="0"/>
        <v>OK</v>
      </c>
      <c r="G24" s="62">
        <f t="shared" si="19"/>
        <v>0</v>
      </c>
      <c r="H24" s="106">
        <f t="shared" si="6"/>
        <v>3</v>
      </c>
      <c r="I24" s="63" t="str">
        <f t="shared" si="20"/>
        <v>Ótimo</v>
      </c>
      <c r="J24" s="35" t="str">
        <f t="shared" si="21"/>
        <v>Ótimo</v>
      </c>
      <c r="K24" s="71">
        <f>D24</f>
        <v>20</v>
      </c>
      <c r="L24" s="72">
        <f t="shared" si="14"/>
        <v>0.3</v>
      </c>
      <c r="M24" s="73">
        <f t="shared" si="2"/>
        <v>0</v>
      </c>
      <c r="N24" s="88">
        <f t="shared" si="3"/>
        <v>0</v>
      </c>
      <c r="O24" s="89">
        <f t="shared" si="4"/>
        <v>0</v>
      </c>
      <c r="P24" s="122"/>
    </row>
    <row r="25" spans="2:16" ht="39.75" customHeight="1" thickBot="1">
      <c r="B25" s="129" t="s">
        <v>45</v>
      </c>
      <c r="C25" s="82" t="s">
        <v>46</v>
      </c>
      <c r="D25" s="97">
        <v>20</v>
      </c>
      <c r="E25" s="102"/>
      <c r="F25" s="58" t="str">
        <f t="shared" si="0"/>
        <v>OK</v>
      </c>
      <c r="G25" s="59">
        <f>IF(AND(E25=0,D25=0),0,IF(E25&gt;D25,"ERRO DE PREENCHIMENTO",E25/D25))</f>
        <v>0</v>
      </c>
      <c r="H25" s="105">
        <f>IF(AND(G25&gt;0,G25&lt;0.1),3,IF(AND(G25&gt;=0.1,G25&lt;=0.3),2,IF(AND(G25&gt;0.3,G25&lt;=0.6),1,IF(G25&gt;0.6,0,IF(G25=0,3,"")))))</f>
        <v>3</v>
      </c>
      <c r="I25" s="60" t="str">
        <f>IF(H25=0,"Péssimo",IF(H25=1,"Ruim",IF(H25=2,"Bom",IF(H25=3,"Ótimo",))))</f>
        <v>Ótimo</v>
      </c>
      <c r="J25" s="34" t="str">
        <f>I25</f>
        <v>Ótimo</v>
      </c>
      <c r="K25" s="67">
        <f>D25</f>
        <v>20</v>
      </c>
      <c r="L25" s="68">
        <f t="shared" si="14"/>
        <v>0.3</v>
      </c>
      <c r="M25" s="69">
        <f t="shared" ref="M25:M26" si="22">L25*E25</f>
        <v>0</v>
      </c>
      <c r="N25" s="86">
        <f t="shared" ref="N25:N26" si="23">IF(E25&gt;=M25,(E25-M25),0)</f>
        <v>0</v>
      </c>
      <c r="O25" s="87">
        <f>IF(AND(F25="OK",D25=0),0,IF(F25="OK",(N25/K25)*0.1388/100,"ERRO"))</f>
        <v>0</v>
      </c>
      <c r="P25" s="121">
        <f>IF(O25="ERRO","ERRO",IF(O26="ERRO","ERRO",SUM(O25:O26)))</f>
        <v>0</v>
      </c>
    </row>
    <row r="26" spans="2:16" ht="39.75" customHeight="1" thickBot="1">
      <c r="B26" s="130"/>
      <c r="C26" s="85" t="s">
        <v>47</v>
      </c>
      <c r="D26" s="97">
        <v>20</v>
      </c>
      <c r="E26" s="104"/>
      <c r="F26" s="64" t="str">
        <f t="shared" si="0"/>
        <v>OK</v>
      </c>
      <c r="G26" s="65">
        <f t="shared" ref="G26" si="24">IF(AND(E26=0,D26=0),0,IF(E26&gt;D26,"ERRO DE PREENCHIMENTO",E26/D26))</f>
        <v>0</v>
      </c>
      <c r="H26" s="107">
        <f t="shared" ref="H26" si="25">IF(AND(G26&gt;0,G26&lt;0.1),3,IF(AND(G26&gt;=0.1,G26&lt;=0.3),2,IF(AND(G26&gt;0.3,G26&lt;=0.6),1,IF(G26&gt;0.6,0,IF(G26=0,3,"")))))</f>
        <v>3</v>
      </c>
      <c r="I26" s="66" t="str">
        <f t="shared" ref="I26" si="26">IF(H26=0,"Péssimo",IF(H26=1,"Ruim",IF(H26=2,"Bom",IF(H26=3,"Ótimo",))))</f>
        <v>Ótimo</v>
      </c>
      <c r="J26" s="36" t="str">
        <f t="shared" ref="J26" si="27">I26</f>
        <v>Ótimo</v>
      </c>
      <c r="K26" s="75">
        <f>D26</f>
        <v>20</v>
      </c>
      <c r="L26" s="76">
        <f t="shared" si="14"/>
        <v>0.3</v>
      </c>
      <c r="M26" s="77">
        <f t="shared" si="22"/>
        <v>0</v>
      </c>
      <c r="N26" s="90">
        <f t="shared" si="23"/>
        <v>0</v>
      </c>
      <c r="O26" s="92">
        <f>IF(AND(F26="OK",D26=0),0,IF(F26="OK",(N26/K26)*0.1388/100,"ERRO"))</f>
        <v>0</v>
      </c>
      <c r="P26" s="123"/>
    </row>
    <row r="29" spans="2:16">
      <c r="C29" s="37"/>
      <c r="D29" s="38"/>
    </row>
  </sheetData>
  <mergeCells count="17">
    <mergeCell ref="B17:B21"/>
    <mergeCell ref="P17:P21"/>
    <mergeCell ref="B25:B26"/>
    <mergeCell ref="P25:P26"/>
    <mergeCell ref="P22:P24"/>
    <mergeCell ref="B22:B24"/>
    <mergeCell ref="B7:B11"/>
    <mergeCell ref="P7:P11"/>
    <mergeCell ref="B12:B16"/>
    <mergeCell ref="P12:P16"/>
    <mergeCell ref="H5:N5"/>
    <mergeCell ref="F3:K3"/>
    <mergeCell ref="B2:L2"/>
    <mergeCell ref="B5:E5"/>
    <mergeCell ref="O5:O6"/>
    <mergeCell ref="P5:P6"/>
    <mergeCell ref="I6:J6"/>
  </mergeCells>
  <conditionalFormatting sqref="J7:J26">
    <cfRule type="beginsWith" dxfId="44" priority="52" operator="beginsWith" text="Bom">
      <formula>LEFT(J7,LEN("Bom"))="Bom"</formula>
    </cfRule>
    <cfRule type="beginsWith" dxfId="43" priority="53" operator="beginsWith" text="Ruim">
      <formula>LEFT(J7,LEN("Ruim"))="Ruim"</formula>
    </cfRule>
    <cfRule type="beginsWith" dxfId="42" priority="54" operator="beginsWith" text="Ótimo">
      <formula>LEFT(J7,LEN("Ótimo"))="Ótimo"</formula>
    </cfRule>
    <cfRule type="beginsWith" dxfId="41" priority="55" operator="beginsWith" text="Péssimo">
      <formula>LEFT(J7,LEN("Péssimo"))="Péssimo"</formula>
    </cfRule>
  </conditionalFormatting>
  <conditionalFormatting sqref="I7:I26">
    <cfRule type="cellIs" dxfId="40" priority="51" operator="equal">
      <formula>0</formula>
    </cfRule>
  </conditionalFormatting>
  <printOptions horizontalCentered="1"/>
  <pageMargins left="0" right="0" top="0" bottom="0" header="0.31496062992125984" footer="0.31496062992125984"/>
  <pageSetup paperSize="8" scale="82" fitToHeight="3" orientation="landscape" r:id="rId1"/>
  <headerFooter alignWithMargins="0"/>
  <colBreaks count="1" manualBreakCount="1">
    <brk id="3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CC00"/>
    <pageSetUpPr fitToPage="1"/>
  </sheetPr>
  <dimension ref="B1:R17"/>
  <sheetViews>
    <sheetView showGridLines="0" zoomScale="145" zoomScaleNormal="145" workbookViewId="0">
      <selection activeCell="C15" sqref="C15"/>
    </sheetView>
  </sheetViews>
  <sheetFormatPr defaultRowHeight="15.75"/>
  <cols>
    <col min="1" max="1" width="1.7109375" style="15" customWidth="1"/>
    <col min="2" max="2" width="13.5703125" style="15" customWidth="1"/>
    <col min="3" max="3" width="59.28515625" style="25" customWidth="1"/>
    <col min="4" max="4" width="12.28515625" style="15" customWidth="1"/>
    <col min="5" max="5" width="17.7109375" style="15" customWidth="1"/>
    <col min="6" max="6" width="20.85546875" style="15" customWidth="1"/>
    <col min="7" max="7" width="20" style="15" customWidth="1"/>
    <col min="8" max="8" width="11.42578125" style="15" customWidth="1"/>
    <col min="9" max="9" width="12.42578125" style="15" customWidth="1"/>
    <col min="10" max="10" width="4.7109375" style="15" customWidth="1"/>
    <col min="11" max="11" width="16.28515625" style="22" customWidth="1"/>
    <col min="12" max="12" width="15.5703125" style="22" customWidth="1"/>
    <col min="13" max="13" width="11.7109375" style="22" customWidth="1"/>
    <col min="14" max="15" width="12.7109375" style="15" customWidth="1"/>
    <col min="16" max="16" width="10.85546875" style="15" customWidth="1"/>
    <col min="17" max="17" width="11.140625" style="15" customWidth="1"/>
    <col min="18" max="18" width="14.140625" style="23" customWidth="1"/>
    <col min="19" max="19" width="19.5703125" style="15" customWidth="1"/>
    <col min="20" max="20" width="12.5703125" style="15" bestFit="1" customWidth="1"/>
    <col min="21" max="16384" width="9.140625" style="15"/>
  </cols>
  <sheetData>
    <row r="1" spans="2:18" ht="16.5" thickBot="1">
      <c r="C1" s="15"/>
    </row>
    <row r="2" spans="2:18" ht="16.5" thickBot="1">
      <c r="B2" s="112" t="str">
        <f>'SLA-MANUT E OP PREDIAL'!B2:L2</f>
        <v>Anexo XI - SLAs (Service Level Agreements) - CONTROLE DE NÍVEL DE SERVIÇO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  <c r="M2" s="24"/>
      <c r="N2" s="24"/>
      <c r="O2" s="24"/>
      <c r="P2" s="24"/>
      <c r="Q2" s="24"/>
      <c r="R2" s="24"/>
    </row>
    <row r="3" spans="2:18" ht="20.25" customHeight="1" thickBot="1">
      <c r="B3" s="53" t="s">
        <v>1</v>
      </c>
      <c r="C3" s="26"/>
      <c r="D3" s="54" t="s">
        <v>2</v>
      </c>
      <c r="E3" s="27"/>
      <c r="F3" s="112" t="s">
        <v>3</v>
      </c>
      <c r="G3" s="113"/>
      <c r="H3" s="113"/>
      <c r="I3" s="113"/>
      <c r="J3" s="113"/>
      <c r="K3" s="114"/>
      <c r="L3" s="27"/>
      <c r="M3" s="24"/>
      <c r="N3" s="24"/>
      <c r="O3" s="24"/>
      <c r="P3" s="24"/>
      <c r="Q3" s="24"/>
      <c r="R3" s="24"/>
    </row>
    <row r="4" spans="2:18" ht="86.25" customHeight="1" thickBot="1">
      <c r="C4" s="21"/>
      <c r="D4" s="2"/>
      <c r="E4" s="2"/>
      <c r="F4" s="2"/>
      <c r="G4" s="2"/>
      <c r="H4" s="2"/>
      <c r="I4" s="2"/>
      <c r="J4" s="2"/>
    </row>
    <row r="5" spans="2:18" ht="32.25" customHeight="1" thickBot="1">
      <c r="B5" s="112" t="s">
        <v>4</v>
      </c>
      <c r="C5" s="113"/>
      <c r="D5" s="113"/>
      <c r="E5" s="114"/>
      <c r="F5" s="108"/>
      <c r="G5" s="108"/>
      <c r="H5" s="112" t="s">
        <v>5</v>
      </c>
      <c r="I5" s="113"/>
      <c r="J5" s="113"/>
      <c r="K5" s="113"/>
      <c r="L5" s="113"/>
      <c r="M5" s="113"/>
      <c r="N5" s="114"/>
      <c r="O5" s="124" t="s">
        <v>6</v>
      </c>
      <c r="P5" s="124" t="s">
        <v>7</v>
      </c>
      <c r="R5" s="15"/>
    </row>
    <row r="6" spans="2:18" ht="64.5" customHeight="1" thickBot="1">
      <c r="B6" s="110" t="s">
        <v>8</v>
      </c>
      <c r="C6" s="48" t="s">
        <v>9</v>
      </c>
      <c r="D6" s="49" t="s">
        <v>10</v>
      </c>
      <c r="E6" s="49" t="s">
        <v>11</v>
      </c>
      <c r="F6" s="49" t="s">
        <v>12</v>
      </c>
      <c r="G6" s="49" t="s">
        <v>13</v>
      </c>
      <c r="H6" s="109" t="s">
        <v>14</v>
      </c>
      <c r="I6" s="127" t="s">
        <v>15</v>
      </c>
      <c r="J6" s="128"/>
      <c r="K6" s="50" t="s">
        <v>16</v>
      </c>
      <c r="L6" s="51" t="s">
        <v>17</v>
      </c>
      <c r="M6" s="109" t="s">
        <v>18</v>
      </c>
      <c r="N6" s="52" t="s">
        <v>19</v>
      </c>
      <c r="O6" s="126"/>
      <c r="P6" s="125"/>
      <c r="R6" s="15"/>
    </row>
    <row r="7" spans="2:18" ht="50.25" customHeight="1" thickBot="1">
      <c r="B7" s="118" t="s">
        <v>48</v>
      </c>
      <c r="C7" s="82" t="s">
        <v>39</v>
      </c>
      <c r="D7" s="97">
        <v>20</v>
      </c>
      <c r="E7" s="102"/>
      <c r="F7" s="58" t="str">
        <f>IF(AND(E7=0,D7=0),"OK",IF(E7&gt;D7,"ERRO DE PREENCHIMENTO","OK"))</f>
        <v>OK</v>
      </c>
      <c r="G7" s="59">
        <f>IF(AND(E7=0,D7=0),0,IF(E7&gt;D7,"ERRO DE PREENCHIMENTO",E7/D7))</f>
        <v>0</v>
      </c>
      <c r="H7" s="105"/>
      <c r="I7" s="60" t="str">
        <f>IF(H7=0,"Péssimo",IF(H7=1,"Ruim",IF(H7=2,"Bom",IF(H7=3,"Ótimo",))))</f>
        <v>Péssimo</v>
      </c>
      <c r="J7" s="34" t="str">
        <f>I7</f>
        <v>Péssimo</v>
      </c>
      <c r="K7" s="67">
        <f>D7</f>
        <v>20</v>
      </c>
      <c r="L7" s="68">
        <f>IF(H7=0,0%,IF(H7=1,10%,IF(H7=2,20%,30%)))</f>
        <v>0</v>
      </c>
      <c r="M7" s="69">
        <f t="shared" ref="M7:M17" si="0">L7*E7</f>
        <v>0</v>
      </c>
      <c r="N7" s="60">
        <f t="shared" ref="N7:N17" si="1">IF(E7&gt;=M7,(E7-M7),0)</f>
        <v>0</v>
      </c>
      <c r="O7" s="70">
        <f t="shared" ref="O7:O17" si="2">IF(AND(F7="OK",D7=0),0,IF(F7="OK",(N7/K7)*0.25/100,"ERRO"))</f>
        <v>0</v>
      </c>
      <c r="P7" s="121">
        <f>IF(O7="ERRO","ERRO",IF(O9="ERRO","ERRO",IF(O10="ERRO","ERRO",IF(O11="ERRO","ERRO",IF(O12="ERRO","ERRO",SUM(O7:O12))))))</f>
        <v>0</v>
      </c>
      <c r="R7" s="15"/>
    </row>
    <row r="8" spans="2:18" ht="50.25" customHeight="1" thickBot="1">
      <c r="B8" s="119"/>
      <c r="C8" s="100" t="s">
        <v>49</v>
      </c>
      <c r="D8" s="97">
        <v>20</v>
      </c>
      <c r="E8" s="102"/>
      <c r="F8" s="58" t="str">
        <f>IF(AND(E8=0,D8=0),"OK",IF(E8&gt;D8,"ERRO DE PREENCHIMENTO","OK"))</f>
        <v>OK</v>
      </c>
      <c r="G8" s="59">
        <f>IF(AND(E8=0,D8=0),0,IF(E8&gt;D8,"ERRO DE PREENCHIMENTO",E8/D8))</f>
        <v>0</v>
      </c>
      <c r="H8" s="105"/>
      <c r="I8" s="60" t="str">
        <f>IF(H8=0,"Péssimo",IF(H8=1,"Ruim",IF(H8=2,"Bom",IF(H8=3,"Ótimo",))))</f>
        <v>Péssimo</v>
      </c>
      <c r="J8" s="34" t="str">
        <f>I8</f>
        <v>Péssimo</v>
      </c>
      <c r="K8" s="67">
        <f>D8</f>
        <v>20</v>
      </c>
      <c r="L8" s="68">
        <f>IF(H8=0,0%,IF(H8=1,10%,IF(H8=2,20%,30%)))</f>
        <v>0</v>
      </c>
      <c r="M8" s="69">
        <f t="shared" ref="M8" si="3">L8*E8</f>
        <v>0</v>
      </c>
      <c r="N8" s="60">
        <f t="shared" ref="N8" si="4">IF(E8&gt;=M8,(E8-M8),0)</f>
        <v>0</v>
      </c>
      <c r="O8" s="70">
        <f t="shared" ref="O8" si="5">IF(AND(F8="OK",D8=0),0,IF(F8="OK",(N8/K8)*0.25/100,"ERRO"))</f>
        <v>0</v>
      </c>
      <c r="P8" s="122"/>
      <c r="R8" s="15"/>
    </row>
    <row r="9" spans="2:18" ht="36.75" customHeight="1" thickBot="1">
      <c r="B9" s="119"/>
      <c r="C9" s="83" t="s">
        <v>50</v>
      </c>
      <c r="D9" s="97">
        <v>20</v>
      </c>
      <c r="E9" s="103"/>
      <c r="F9" s="61" t="str">
        <f t="shared" ref="F9:F17" si="6">IF(AND(E9=0,D9=0),"OK",IF(E9&gt;D9,"ERRO DE PREENCHIMENTO","OK"))</f>
        <v>OK</v>
      </c>
      <c r="G9" s="62">
        <f t="shared" ref="G9:G12" si="7">IF(AND(E9=0,D9=0),0,IF(E9&gt;D9,"ERRO DE PREENCHIMENTO",E9/D9))</f>
        <v>0</v>
      </c>
      <c r="H9" s="106"/>
      <c r="I9" s="63" t="str">
        <f t="shared" ref="I9:I12" si="8">IF(H9=0,"Péssimo",IF(H9=1,"Ruim",IF(H9=2,"Bom",IF(H9=3,"Ótimo",))))</f>
        <v>Péssimo</v>
      </c>
      <c r="J9" s="35" t="str">
        <f t="shared" ref="J9:J12" si="9">I9</f>
        <v>Péssimo</v>
      </c>
      <c r="K9" s="71">
        <f>D9</f>
        <v>20</v>
      </c>
      <c r="L9" s="72">
        <f t="shared" ref="L9:L17" si="10">IF(H9=0,0%,IF(H9=1,10%,IF(H9=2,20%,30%)))</f>
        <v>0</v>
      </c>
      <c r="M9" s="73">
        <f t="shared" si="0"/>
        <v>0</v>
      </c>
      <c r="N9" s="63">
        <f t="shared" si="1"/>
        <v>0</v>
      </c>
      <c r="O9" s="74">
        <f t="shared" si="2"/>
        <v>0</v>
      </c>
      <c r="P9" s="122"/>
    </row>
    <row r="10" spans="2:18" ht="33" customHeight="1" thickBot="1">
      <c r="B10" s="119"/>
      <c r="C10" s="83" t="s">
        <v>51</v>
      </c>
      <c r="D10" s="97">
        <v>20</v>
      </c>
      <c r="E10" s="103"/>
      <c r="F10" s="61" t="str">
        <f t="shared" si="6"/>
        <v>OK</v>
      </c>
      <c r="G10" s="62">
        <f t="shared" si="7"/>
        <v>0</v>
      </c>
      <c r="H10" s="106"/>
      <c r="I10" s="63" t="str">
        <f t="shared" si="8"/>
        <v>Péssimo</v>
      </c>
      <c r="J10" s="35" t="str">
        <f t="shared" si="9"/>
        <v>Péssimo</v>
      </c>
      <c r="K10" s="71">
        <f>D10</f>
        <v>20</v>
      </c>
      <c r="L10" s="72">
        <f t="shared" si="10"/>
        <v>0</v>
      </c>
      <c r="M10" s="73">
        <f t="shared" si="0"/>
        <v>0</v>
      </c>
      <c r="N10" s="63">
        <f t="shared" si="1"/>
        <v>0</v>
      </c>
      <c r="O10" s="74">
        <f t="shared" si="2"/>
        <v>0</v>
      </c>
      <c r="P10" s="122"/>
    </row>
    <row r="11" spans="2:18" ht="36.75" customHeight="1" thickBot="1">
      <c r="B11" s="119"/>
      <c r="C11" s="83" t="s">
        <v>52</v>
      </c>
      <c r="D11" s="97">
        <v>20</v>
      </c>
      <c r="E11" s="103"/>
      <c r="F11" s="61" t="str">
        <f t="shared" si="6"/>
        <v>OK</v>
      </c>
      <c r="G11" s="62">
        <f t="shared" si="7"/>
        <v>0</v>
      </c>
      <c r="H11" s="106"/>
      <c r="I11" s="63" t="str">
        <f t="shared" si="8"/>
        <v>Péssimo</v>
      </c>
      <c r="J11" s="35" t="str">
        <f t="shared" si="9"/>
        <v>Péssimo</v>
      </c>
      <c r="K11" s="71">
        <f>D11</f>
        <v>20</v>
      </c>
      <c r="L11" s="72">
        <f t="shared" si="10"/>
        <v>0</v>
      </c>
      <c r="M11" s="73">
        <f t="shared" si="0"/>
        <v>0</v>
      </c>
      <c r="N11" s="63">
        <f t="shared" si="1"/>
        <v>0</v>
      </c>
      <c r="O11" s="74">
        <f t="shared" si="2"/>
        <v>0</v>
      </c>
      <c r="P11" s="122"/>
      <c r="R11" s="15"/>
    </row>
    <row r="12" spans="2:18" ht="35.25" customHeight="1" thickBot="1">
      <c r="B12" s="120"/>
      <c r="C12" s="84" t="s">
        <v>53</v>
      </c>
      <c r="D12" s="97">
        <v>20</v>
      </c>
      <c r="E12" s="104"/>
      <c r="F12" s="64" t="str">
        <f t="shared" si="6"/>
        <v>OK</v>
      </c>
      <c r="G12" s="65">
        <f t="shared" si="7"/>
        <v>0</v>
      </c>
      <c r="H12" s="107"/>
      <c r="I12" s="66" t="str">
        <f t="shared" si="8"/>
        <v>Péssimo</v>
      </c>
      <c r="J12" s="36" t="str">
        <f t="shared" si="9"/>
        <v>Péssimo</v>
      </c>
      <c r="K12" s="93">
        <f t="shared" ref="K12" si="11">D12</f>
        <v>20</v>
      </c>
      <c r="L12" s="94">
        <f t="shared" si="10"/>
        <v>0</v>
      </c>
      <c r="M12" s="95">
        <f t="shared" si="0"/>
        <v>0</v>
      </c>
      <c r="N12" s="96">
        <f t="shared" si="1"/>
        <v>0</v>
      </c>
      <c r="O12" s="78">
        <f t="shared" si="2"/>
        <v>0</v>
      </c>
      <c r="P12" s="123"/>
      <c r="R12" s="15"/>
    </row>
    <row r="13" spans="2:18" ht="38.25" customHeight="1" thickBot="1">
      <c r="B13" s="118" t="s">
        <v>54</v>
      </c>
      <c r="C13" s="82" t="s">
        <v>55</v>
      </c>
      <c r="D13" s="97">
        <v>20</v>
      </c>
      <c r="E13" s="102"/>
      <c r="F13" s="58" t="str">
        <f t="shared" si="6"/>
        <v>OK</v>
      </c>
      <c r="G13" s="59">
        <f>IF(AND(E13=0,D13=0),0,IF(E13&gt;D13,"ERRO DE PREENCHIMENTO",E13/D13))</f>
        <v>0</v>
      </c>
      <c r="H13" s="105"/>
      <c r="I13" s="60" t="str">
        <f>IF(H13=0,"Péssimo",IF(H13=1,"Ruim",IF(H13=2,"Bom",IF(H13=3,"Ótimo",))))</f>
        <v>Péssimo</v>
      </c>
      <c r="J13" s="34" t="str">
        <f>I13</f>
        <v>Péssimo</v>
      </c>
      <c r="K13" s="67">
        <f>D13</f>
        <v>20</v>
      </c>
      <c r="L13" s="68">
        <f t="shared" si="10"/>
        <v>0</v>
      </c>
      <c r="M13" s="69">
        <f t="shared" si="0"/>
        <v>0</v>
      </c>
      <c r="N13" s="60">
        <f t="shared" si="1"/>
        <v>0</v>
      </c>
      <c r="O13" s="70">
        <f t="shared" si="2"/>
        <v>0</v>
      </c>
      <c r="P13" s="121">
        <f>IF(O13="ERRO","ERRO",IF(O14="ERRO","ERRO",IF(O15="ERRO","ERRO",IF(O16="ERRO","ERRO",IF(O17="ERRO","ERRO",SUM(O13:O17))))))</f>
        <v>0</v>
      </c>
      <c r="Q13" s="28"/>
    </row>
    <row r="14" spans="2:18" ht="36" customHeight="1" thickBot="1">
      <c r="B14" s="119"/>
      <c r="C14" s="83" t="s">
        <v>56</v>
      </c>
      <c r="D14" s="97">
        <v>20</v>
      </c>
      <c r="E14" s="103"/>
      <c r="F14" s="61" t="str">
        <f t="shared" si="6"/>
        <v>OK</v>
      </c>
      <c r="G14" s="62">
        <f t="shared" ref="G14:G17" si="12">IF(AND(E14=0,D14=0),0,IF(E14&gt;D14,"ERRO DE PREENCHIMENTO",E14/D14))</f>
        <v>0</v>
      </c>
      <c r="H14" s="106"/>
      <c r="I14" s="63" t="str">
        <f t="shared" ref="I14:I17" si="13">IF(H14=0,"Péssimo",IF(H14=1,"Ruim",IF(H14=2,"Bom",IF(H14=3,"Ótimo",))))</f>
        <v>Péssimo</v>
      </c>
      <c r="J14" s="35" t="str">
        <f t="shared" ref="J14:J17" si="14">I14</f>
        <v>Péssimo</v>
      </c>
      <c r="K14" s="71">
        <f>D14</f>
        <v>20</v>
      </c>
      <c r="L14" s="72">
        <f t="shared" si="10"/>
        <v>0</v>
      </c>
      <c r="M14" s="73">
        <f t="shared" si="0"/>
        <v>0</v>
      </c>
      <c r="N14" s="63">
        <f t="shared" si="1"/>
        <v>0</v>
      </c>
      <c r="O14" s="74">
        <f t="shared" si="2"/>
        <v>0</v>
      </c>
      <c r="P14" s="122"/>
      <c r="R14" s="32"/>
    </row>
    <row r="15" spans="2:18" ht="32.25" customHeight="1" thickBot="1">
      <c r="B15" s="119"/>
      <c r="C15" s="83" t="s">
        <v>57</v>
      </c>
      <c r="D15" s="97">
        <v>20</v>
      </c>
      <c r="E15" s="103"/>
      <c r="F15" s="61" t="str">
        <f t="shared" si="6"/>
        <v>OK</v>
      </c>
      <c r="G15" s="62">
        <f t="shared" si="12"/>
        <v>0</v>
      </c>
      <c r="H15" s="106"/>
      <c r="I15" s="63" t="str">
        <f t="shared" si="13"/>
        <v>Péssimo</v>
      </c>
      <c r="J15" s="35" t="str">
        <f t="shared" si="14"/>
        <v>Péssimo</v>
      </c>
      <c r="K15" s="71">
        <f>D15</f>
        <v>20</v>
      </c>
      <c r="L15" s="72">
        <f t="shared" si="10"/>
        <v>0</v>
      </c>
      <c r="M15" s="73">
        <f t="shared" si="0"/>
        <v>0</v>
      </c>
      <c r="N15" s="63">
        <f t="shared" si="1"/>
        <v>0</v>
      </c>
      <c r="O15" s="74">
        <f t="shared" si="2"/>
        <v>0</v>
      </c>
      <c r="P15" s="122"/>
      <c r="R15" s="33"/>
    </row>
    <row r="16" spans="2:18" ht="24" customHeight="1" thickBot="1">
      <c r="B16" s="119"/>
      <c r="C16" s="83" t="s">
        <v>58</v>
      </c>
      <c r="D16" s="97">
        <v>20</v>
      </c>
      <c r="E16" s="103"/>
      <c r="F16" s="61" t="str">
        <f t="shared" si="6"/>
        <v>OK</v>
      </c>
      <c r="G16" s="62">
        <f t="shared" si="12"/>
        <v>0</v>
      </c>
      <c r="H16" s="106"/>
      <c r="I16" s="63" t="str">
        <f t="shared" si="13"/>
        <v>Péssimo</v>
      </c>
      <c r="J16" s="35" t="str">
        <f t="shared" si="14"/>
        <v>Péssimo</v>
      </c>
      <c r="K16" s="71">
        <f>D16</f>
        <v>20</v>
      </c>
      <c r="L16" s="72">
        <f t="shared" si="10"/>
        <v>0</v>
      </c>
      <c r="M16" s="73">
        <f t="shared" si="0"/>
        <v>0</v>
      </c>
      <c r="N16" s="63">
        <f t="shared" si="1"/>
        <v>0</v>
      </c>
      <c r="O16" s="74">
        <f t="shared" si="2"/>
        <v>0</v>
      </c>
      <c r="P16" s="122"/>
    </row>
    <row r="17" spans="2:16" ht="35.25" customHeight="1" thickBot="1">
      <c r="B17" s="120"/>
      <c r="C17" s="85" t="s">
        <v>59</v>
      </c>
      <c r="D17" s="97">
        <v>20</v>
      </c>
      <c r="E17" s="104"/>
      <c r="F17" s="64" t="str">
        <f t="shared" si="6"/>
        <v>OK</v>
      </c>
      <c r="G17" s="65">
        <f t="shared" si="12"/>
        <v>0</v>
      </c>
      <c r="H17" s="107"/>
      <c r="I17" s="66" t="str">
        <f t="shared" si="13"/>
        <v>Péssimo</v>
      </c>
      <c r="J17" s="36" t="str">
        <f t="shared" si="14"/>
        <v>Péssimo</v>
      </c>
      <c r="K17" s="75">
        <f t="shared" ref="K17" si="15">D17</f>
        <v>20</v>
      </c>
      <c r="L17" s="76">
        <f t="shared" si="10"/>
        <v>0</v>
      </c>
      <c r="M17" s="77">
        <f t="shared" si="0"/>
        <v>0</v>
      </c>
      <c r="N17" s="66">
        <f t="shared" si="1"/>
        <v>0</v>
      </c>
      <c r="O17" s="78">
        <f t="shared" si="2"/>
        <v>0</v>
      </c>
      <c r="P17" s="123"/>
    </row>
  </sheetData>
  <mergeCells count="11">
    <mergeCell ref="B7:B12"/>
    <mergeCell ref="P7:P12"/>
    <mergeCell ref="B13:B17"/>
    <mergeCell ref="P13:P17"/>
    <mergeCell ref="B2:L2"/>
    <mergeCell ref="F3:K3"/>
    <mergeCell ref="B5:E5"/>
    <mergeCell ref="H5:N5"/>
    <mergeCell ref="O5:O6"/>
    <mergeCell ref="P5:P6"/>
    <mergeCell ref="I6:J6"/>
  </mergeCells>
  <conditionalFormatting sqref="J7 J9:J17">
    <cfRule type="beginsWith" dxfId="39" priority="7" operator="beginsWith" text="Bom">
      <formula>LEFT(J7,LEN("Bom"))="Bom"</formula>
    </cfRule>
    <cfRule type="beginsWith" dxfId="38" priority="8" operator="beginsWith" text="Ruim">
      <formula>LEFT(J7,LEN("Ruim"))="Ruim"</formula>
    </cfRule>
    <cfRule type="beginsWith" dxfId="37" priority="9" operator="beginsWith" text="Ótimo">
      <formula>LEFT(J7,LEN("Ótimo"))="Ótimo"</formula>
    </cfRule>
    <cfRule type="beginsWith" dxfId="36" priority="10" operator="beginsWith" text="Péssimo">
      <formula>LEFT(J7,LEN("Péssimo"))="Péssimo"</formula>
    </cfRule>
  </conditionalFormatting>
  <conditionalFormatting sqref="I7 I9:I17">
    <cfRule type="cellIs" dxfId="35" priority="6" operator="equal">
      <formula>0</formula>
    </cfRule>
  </conditionalFormatting>
  <conditionalFormatting sqref="J8">
    <cfRule type="beginsWith" dxfId="34" priority="2" operator="beginsWith" text="Bom">
      <formula>LEFT(J8,LEN("Bom"))="Bom"</formula>
    </cfRule>
    <cfRule type="beginsWith" dxfId="33" priority="3" operator="beginsWith" text="Ruim">
      <formula>LEFT(J8,LEN("Ruim"))="Ruim"</formula>
    </cfRule>
    <cfRule type="beginsWith" dxfId="32" priority="4" operator="beginsWith" text="Ótimo">
      <formula>LEFT(J8,LEN("Ótimo"))="Ótimo"</formula>
    </cfRule>
    <cfRule type="beginsWith" dxfId="31" priority="5" operator="beginsWith" text="Péssimo">
      <formula>LEFT(J8,LEN("Péssimo"))="Péssimo"</formula>
    </cfRule>
  </conditionalFormatting>
  <conditionalFormatting sqref="I8">
    <cfRule type="cellIs" dxfId="3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8" scale="83" orientation="landscape" r:id="rId1"/>
  <headerFooter alignWithMargins="0"/>
  <colBreaks count="1" manualBreakCount="1">
    <brk id="3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00"/>
    <pageSetUpPr fitToPage="1"/>
  </sheetPr>
  <dimension ref="B1:R24"/>
  <sheetViews>
    <sheetView showGridLines="0" zoomScale="130" zoomScaleNormal="130" workbookViewId="0">
      <selection activeCell="P15" sqref="P15:P18"/>
    </sheetView>
  </sheetViews>
  <sheetFormatPr defaultRowHeight="15.75"/>
  <cols>
    <col min="1" max="1" width="1.7109375" style="15" customWidth="1"/>
    <col min="2" max="2" width="13.5703125" style="15" customWidth="1"/>
    <col min="3" max="3" width="54.42578125" style="25" customWidth="1"/>
    <col min="4" max="4" width="12.28515625" style="15" customWidth="1"/>
    <col min="5" max="5" width="17.7109375" style="15" customWidth="1"/>
    <col min="6" max="6" width="20.85546875" style="15" customWidth="1"/>
    <col min="7" max="7" width="20" style="15" customWidth="1"/>
    <col min="8" max="8" width="13.28515625" style="15" customWidth="1"/>
    <col min="9" max="9" width="12.7109375" style="15" customWidth="1"/>
    <col min="10" max="10" width="4.7109375" style="15" customWidth="1"/>
    <col min="11" max="11" width="16.28515625" style="22" customWidth="1"/>
    <col min="12" max="12" width="15.5703125" style="22" customWidth="1"/>
    <col min="13" max="13" width="11.7109375" style="22" customWidth="1"/>
    <col min="14" max="15" width="12.7109375" style="15" customWidth="1"/>
    <col min="16" max="16" width="10.85546875" style="15" customWidth="1"/>
    <col min="17" max="17" width="11.140625" style="15" customWidth="1"/>
    <col min="18" max="18" width="14.140625" style="23" customWidth="1"/>
    <col min="19" max="19" width="19.5703125" style="15" customWidth="1"/>
    <col min="20" max="20" width="12.5703125" style="15" bestFit="1" customWidth="1"/>
    <col min="21" max="16384" width="9.140625" style="15"/>
  </cols>
  <sheetData>
    <row r="1" spans="2:18" ht="16.5" thickBot="1">
      <c r="C1" s="15"/>
    </row>
    <row r="2" spans="2:18" ht="16.5" thickBot="1">
      <c r="B2" s="112" t="str">
        <f>'SLA-LIMPEZA E CONSERVAÇÃO'!B2:L2</f>
        <v>Anexo XI - SLAs (Service Level Agreements) - CONTROLE DE NÍVEL DE SERVIÇO</v>
      </c>
      <c r="C2" s="113"/>
      <c r="D2" s="113"/>
      <c r="E2" s="113"/>
      <c r="F2" s="113"/>
      <c r="G2" s="113"/>
      <c r="H2" s="113"/>
      <c r="I2" s="113"/>
      <c r="J2" s="113"/>
      <c r="K2" s="113"/>
      <c r="L2" s="114"/>
      <c r="M2" s="24"/>
      <c r="N2" s="24"/>
      <c r="O2" s="24"/>
      <c r="P2" s="24"/>
      <c r="Q2" s="24"/>
      <c r="R2" s="24"/>
    </row>
    <row r="3" spans="2:18" ht="20.25" customHeight="1" thickBot="1">
      <c r="B3" s="53" t="s">
        <v>1</v>
      </c>
      <c r="C3" s="26"/>
      <c r="D3" s="54" t="s">
        <v>2</v>
      </c>
      <c r="E3" s="27"/>
      <c r="F3" s="112" t="s">
        <v>3</v>
      </c>
      <c r="G3" s="113"/>
      <c r="H3" s="113"/>
      <c r="I3" s="113"/>
      <c r="J3" s="113"/>
      <c r="K3" s="114"/>
      <c r="L3" s="27"/>
      <c r="M3" s="24"/>
      <c r="N3" s="24"/>
      <c r="O3" s="24"/>
      <c r="P3" s="24"/>
      <c r="Q3" s="24"/>
      <c r="R3" s="24"/>
    </row>
    <row r="4" spans="2:18" ht="86.25" customHeight="1" thickBot="1">
      <c r="C4" s="21"/>
      <c r="D4" s="2"/>
      <c r="E4" s="2"/>
      <c r="F4" s="2"/>
      <c r="G4" s="2"/>
      <c r="H4" s="2"/>
      <c r="I4" s="2"/>
      <c r="J4" s="2"/>
    </row>
    <row r="5" spans="2:18" ht="32.25" customHeight="1" thickBot="1">
      <c r="B5" s="112" t="s">
        <v>4</v>
      </c>
      <c r="C5" s="113"/>
      <c r="D5" s="113"/>
      <c r="E5" s="114"/>
      <c r="F5" s="108"/>
      <c r="G5" s="108"/>
      <c r="H5" s="112" t="s">
        <v>5</v>
      </c>
      <c r="I5" s="113"/>
      <c r="J5" s="113"/>
      <c r="K5" s="113"/>
      <c r="L5" s="113"/>
      <c r="M5" s="113"/>
      <c r="N5" s="114"/>
      <c r="O5" s="124" t="s">
        <v>6</v>
      </c>
      <c r="P5" s="124" t="s">
        <v>7</v>
      </c>
      <c r="R5" s="15"/>
    </row>
    <row r="6" spans="2:18" ht="64.5" customHeight="1" thickBot="1">
      <c r="B6" s="110" t="s">
        <v>8</v>
      </c>
      <c r="C6" s="48" t="s">
        <v>9</v>
      </c>
      <c r="D6" s="49" t="s">
        <v>10</v>
      </c>
      <c r="E6" s="49" t="s">
        <v>11</v>
      </c>
      <c r="F6" s="49" t="s">
        <v>12</v>
      </c>
      <c r="G6" s="49" t="s">
        <v>13</v>
      </c>
      <c r="H6" s="109" t="s">
        <v>14</v>
      </c>
      <c r="I6" s="127" t="s">
        <v>15</v>
      </c>
      <c r="J6" s="128"/>
      <c r="K6" s="50" t="s">
        <v>16</v>
      </c>
      <c r="L6" s="51" t="s">
        <v>17</v>
      </c>
      <c r="M6" s="109" t="s">
        <v>18</v>
      </c>
      <c r="N6" s="52" t="s">
        <v>19</v>
      </c>
      <c r="O6" s="126"/>
      <c r="P6" s="125"/>
      <c r="R6" s="15"/>
    </row>
    <row r="7" spans="2:18" ht="36" customHeight="1" thickBot="1">
      <c r="B7" s="129" t="s">
        <v>60</v>
      </c>
      <c r="C7" s="101" t="s">
        <v>61</v>
      </c>
      <c r="D7" s="97">
        <v>20</v>
      </c>
      <c r="E7" s="102"/>
      <c r="F7" s="58" t="str">
        <f>IF(AND(E7=0,D7=0),"OK",IF(E7&gt;D7,"ERRO DE PREENCHIMENTO","OK"))</f>
        <v>OK</v>
      </c>
      <c r="G7" s="59">
        <f>IF(AND(E7=0,D7=0),0,IF(E7&gt;D7,"ERRO DE PREENCHIMENTO",E7/D7))</f>
        <v>0</v>
      </c>
      <c r="H7" s="105"/>
      <c r="I7" s="60" t="str">
        <f>IF(H7=0,"Péssimo",IF(H7=1,"Ruim",IF(H7=2,"Bom",IF(H7=3,"Ótimo",))))</f>
        <v>Péssimo</v>
      </c>
      <c r="J7" s="34" t="str">
        <f>I7</f>
        <v>Péssimo</v>
      </c>
      <c r="K7" s="67">
        <f>D7</f>
        <v>20</v>
      </c>
      <c r="L7" s="68">
        <f>IF(H7=0,0%,IF(H7=1,10%,IF(H7=2,20%,30%)))</f>
        <v>0</v>
      </c>
      <c r="M7" s="69">
        <f t="shared" ref="M7:M14" si="0">L7*E7</f>
        <v>0</v>
      </c>
      <c r="N7" s="60">
        <f t="shared" ref="N7:N14" si="1">IF(E7&gt;=M7,(E7-M7),0)</f>
        <v>0</v>
      </c>
      <c r="O7" s="70">
        <f>IF(AND(F7="OK",D7=0),0,IF(F7="OK",(N7/K7)*0.2083/100,"ERRO"))</f>
        <v>0</v>
      </c>
      <c r="P7" s="135">
        <f>IF(O7="ERRO","ERRO",IF(O8="ERRO","ERRO",IF(O10="ERRO","ERRO",SUM(O7:O10))))</f>
        <v>0</v>
      </c>
      <c r="R7" s="15"/>
    </row>
    <row r="8" spans="2:18" ht="36.75" customHeight="1" thickBot="1">
      <c r="B8" s="131"/>
      <c r="C8" s="99" t="s">
        <v>62</v>
      </c>
      <c r="D8" s="97">
        <v>20</v>
      </c>
      <c r="E8" s="103"/>
      <c r="F8" s="61" t="str">
        <f t="shared" ref="F8:F24" si="2">IF(AND(E8=0,D8=0),"OK",IF(E8&gt;D8,"ERRO DE PREENCHIMENTO","OK"))</f>
        <v>OK</v>
      </c>
      <c r="G8" s="62">
        <f t="shared" ref="G8:G10" si="3">IF(AND(E8=0,D8=0),0,IF(E8&gt;D8,"ERRO DE PREENCHIMENTO",E8/D8))</f>
        <v>0</v>
      </c>
      <c r="H8" s="106"/>
      <c r="I8" s="63" t="str">
        <f t="shared" ref="I8:I10" si="4">IF(H8=0,"Péssimo",IF(H8=1,"Ruim",IF(H8=2,"Bom",IF(H8=3,"Ótimo",))))</f>
        <v>Péssimo</v>
      </c>
      <c r="J8" s="35" t="str">
        <f t="shared" ref="J8:J10" si="5">I8</f>
        <v>Péssimo</v>
      </c>
      <c r="K8" s="71">
        <f>D8</f>
        <v>20</v>
      </c>
      <c r="L8" s="72">
        <f t="shared" ref="L8:L24" si="6">IF(H8=0,0%,IF(H8=1,10%,IF(H8=2,20%,30%)))</f>
        <v>0</v>
      </c>
      <c r="M8" s="73">
        <f t="shared" si="0"/>
        <v>0</v>
      </c>
      <c r="N8" s="63">
        <f t="shared" si="1"/>
        <v>0</v>
      </c>
      <c r="O8" s="74">
        <f>IF(AND(F8="OK",D8=0),0,IF(F8="OK",(N8/K8)*0.2083/100,"ERRO"))</f>
        <v>0</v>
      </c>
      <c r="P8" s="136"/>
    </row>
    <row r="9" spans="2:18" ht="36.75" customHeight="1" thickBot="1">
      <c r="B9" s="131"/>
      <c r="C9" s="83" t="s">
        <v>63</v>
      </c>
      <c r="D9" s="97">
        <v>20</v>
      </c>
      <c r="E9" s="103"/>
      <c r="F9" s="61" t="str">
        <f t="shared" si="2"/>
        <v>OK</v>
      </c>
      <c r="G9" s="62">
        <f t="shared" si="3"/>
        <v>0</v>
      </c>
      <c r="H9" s="106"/>
      <c r="I9" s="63" t="str">
        <f t="shared" si="4"/>
        <v>Péssimo</v>
      </c>
      <c r="J9" s="35" t="str">
        <f t="shared" si="5"/>
        <v>Péssimo</v>
      </c>
      <c r="K9" s="71">
        <f>D9</f>
        <v>20</v>
      </c>
      <c r="L9" s="72">
        <f t="shared" si="6"/>
        <v>0</v>
      </c>
      <c r="M9" s="73">
        <f t="shared" si="0"/>
        <v>0</v>
      </c>
      <c r="N9" s="63">
        <f t="shared" si="1"/>
        <v>0</v>
      </c>
      <c r="O9" s="74">
        <f>IF(AND(F9="OK",D9=0),0,IF(F9="OK",(N9/K9)*0.2083/100,"ERRO"))</f>
        <v>0</v>
      </c>
      <c r="P9" s="136"/>
    </row>
    <row r="10" spans="2:18" ht="35.25" customHeight="1" thickBot="1">
      <c r="B10" s="130"/>
      <c r="C10" s="101" t="s">
        <v>64</v>
      </c>
      <c r="D10" s="97">
        <v>20</v>
      </c>
      <c r="E10" s="104"/>
      <c r="F10" s="64" t="str">
        <f t="shared" si="2"/>
        <v>OK</v>
      </c>
      <c r="G10" s="65">
        <f t="shared" si="3"/>
        <v>0</v>
      </c>
      <c r="H10" s="107"/>
      <c r="I10" s="66" t="str">
        <f t="shared" si="4"/>
        <v>Péssimo</v>
      </c>
      <c r="J10" s="36" t="str">
        <f t="shared" si="5"/>
        <v>Péssimo</v>
      </c>
      <c r="K10" s="93">
        <f t="shared" ref="K10" si="7">D10</f>
        <v>20</v>
      </c>
      <c r="L10" s="94">
        <f t="shared" si="6"/>
        <v>0</v>
      </c>
      <c r="M10" s="95">
        <f t="shared" si="0"/>
        <v>0</v>
      </c>
      <c r="N10" s="96">
        <f t="shared" si="1"/>
        <v>0</v>
      </c>
      <c r="O10" s="78">
        <f>IF(AND(F10="OK",D10=0),0,IF(F10="OK",(N10/K10)*0.2083/100,"ERRO"))</f>
        <v>0</v>
      </c>
      <c r="P10" s="137"/>
      <c r="R10" s="15"/>
    </row>
    <row r="11" spans="2:18" ht="38.25" customHeight="1" thickBot="1">
      <c r="B11" s="118" t="s">
        <v>65</v>
      </c>
      <c r="C11" s="100" t="s">
        <v>66</v>
      </c>
      <c r="D11" s="97">
        <v>20</v>
      </c>
      <c r="E11" s="102"/>
      <c r="F11" s="58" t="str">
        <f t="shared" si="2"/>
        <v>OK</v>
      </c>
      <c r="G11" s="59">
        <f>IF(AND(E11=0,D11=0),0,IF(E11&gt;D11,"ERRO DE PREENCHIMENTO",E11/D11))</f>
        <v>0</v>
      </c>
      <c r="H11" s="105"/>
      <c r="I11" s="60" t="str">
        <f>IF(H11=0,"Péssimo",IF(H11=1,"Ruim",IF(H11=2,"Bom",IF(H11=3,"Ótimo",))))</f>
        <v>Péssimo</v>
      </c>
      <c r="J11" s="34" t="str">
        <f>I11</f>
        <v>Péssimo</v>
      </c>
      <c r="K11" s="67">
        <f>D11</f>
        <v>20</v>
      </c>
      <c r="L11" s="68">
        <f t="shared" si="6"/>
        <v>0</v>
      </c>
      <c r="M11" s="69">
        <f t="shared" si="0"/>
        <v>0</v>
      </c>
      <c r="N11" s="60">
        <f t="shared" si="1"/>
        <v>0</v>
      </c>
      <c r="O11" s="70">
        <f>IF(AND(F11="OK",D11=0),0,IF(F11="OK",(N11/K11)*0.125/100,"ERRO"))</f>
        <v>0</v>
      </c>
      <c r="P11" s="121">
        <f>IF(O11="ERRO","ERRO",IF(O12="ERRO","ERRO",IF(13="ERRO","ERRO",IF(O14="ERRO","ERRO",SUM(O11:O14)))))</f>
        <v>0</v>
      </c>
      <c r="Q11" s="28"/>
    </row>
    <row r="12" spans="2:18" ht="36" customHeight="1" thickBot="1">
      <c r="B12" s="119"/>
      <c r="C12" s="83" t="s">
        <v>67</v>
      </c>
      <c r="D12" s="97">
        <v>20</v>
      </c>
      <c r="E12" s="103"/>
      <c r="F12" s="61" t="str">
        <f t="shared" si="2"/>
        <v>OK</v>
      </c>
      <c r="G12" s="62">
        <f t="shared" ref="G12:G14" si="8">IF(AND(E12=0,D12=0),0,IF(E12&gt;D12,"ERRO DE PREENCHIMENTO",E12/D12))</f>
        <v>0</v>
      </c>
      <c r="H12" s="106"/>
      <c r="I12" s="63" t="str">
        <f t="shared" ref="I12:I14" si="9">IF(H12=0,"Péssimo",IF(H12=1,"Ruim",IF(H12=2,"Bom",IF(H12=3,"Ótimo",))))</f>
        <v>Péssimo</v>
      </c>
      <c r="J12" s="35" t="str">
        <f t="shared" ref="J12:J14" si="10">I12</f>
        <v>Péssimo</v>
      </c>
      <c r="K12" s="71">
        <f>D12</f>
        <v>20</v>
      </c>
      <c r="L12" s="72">
        <f t="shared" si="6"/>
        <v>0</v>
      </c>
      <c r="M12" s="73">
        <f t="shared" si="0"/>
        <v>0</v>
      </c>
      <c r="N12" s="63">
        <f t="shared" si="1"/>
        <v>0</v>
      </c>
      <c r="O12" s="74">
        <f>IF(AND(F12="OK",D12=0),0,IF(F12="OK",(N12/K12)*0.125/100,"ERRO"))</f>
        <v>0</v>
      </c>
      <c r="P12" s="122"/>
      <c r="R12" s="32"/>
    </row>
    <row r="13" spans="2:18" ht="36" customHeight="1" thickBot="1">
      <c r="B13" s="119"/>
      <c r="C13" s="83" t="s">
        <v>63</v>
      </c>
      <c r="D13" s="97">
        <v>20</v>
      </c>
      <c r="E13" s="103"/>
      <c r="F13" s="61" t="str">
        <f t="shared" si="2"/>
        <v>OK</v>
      </c>
      <c r="G13" s="62">
        <f t="shared" si="8"/>
        <v>0</v>
      </c>
      <c r="H13" s="106"/>
      <c r="I13" s="63" t="str">
        <f t="shared" si="9"/>
        <v>Péssimo</v>
      </c>
      <c r="J13" s="35" t="str">
        <f t="shared" si="10"/>
        <v>Péssimo</v>
      </c>
      <c r="K13" s="71">
        <f>D13</f>
        <v>20</v>
      </c>
      <c r="L13" s="72">
        <f t="shared" si="6"/>
        <v>0</v>
      </c>
      <c r="M13" s="73">
        <f t="shared" si="0"/>
        <v>0</v>
      </c>
      <c r="N13" s="63">
        <f t="shared" si="1"/>
        <v>0</v>
      </c>
      <c r="O13" s="74">
        <f>IF(AND(F13="OK",D13=0),0,IF(F13="OK",(N13/K13)*0.2083/100,"ERRO"))</f>
        <v>0</v>
      </c>
      <c r="P13" s="122"/>
      <c r="R13" s="32"/>
    </row>
    <row r="14" spans="2:18" ht="45.75" customHeight="1" thickBot="1">
      <c r="B14" s="119"/>
      <c r="C14" s="83" t="s">
        <v>68</v>
      </c>
      <c r="D14" s="97">
        <v>20</v>
      </c>
      <c r="E14" s="103"/>
      <c r="F14" s="61" t="str">
        <f t="shared" si="2"/>
        <v>OK</v>
      </c>
      <c r="G14" s="62">
        <f t="shared" si="8"/>
        <v>0</v>
      </c>
      <c r="H14" s="106"/>
      <c r="I14" s="63" t="str">
        <f t="shared" si="9"/>
        <v>Péssimo</v>
      </c>
      <c r="J14" s="35" t="str">
        <f t="shared" si="10"/>
        <v>Péssimo</v>
      </c>
      <c r="K14" s="71">
        <f>D14</f>
        <v>20</v>
      </c>
      <c r="L14" s="72">
        <f t="shared" si="6"/>
        <v>0</v>
      </c>
      <c r="M14" s="73">
        <f t="shared" si="0"/>
        <v>0</v>
      </c>
      <c r="N14" s="63">
        <f t="shared" si="1"/>
        <v>0</v>
      </c>
      <c r="O14" s="74">
        <f>IF(AND(F14="OK",D14=0),0,IF(F14="OK",(N14/K14)*0.125/100,"ERRO"))</f>
        <v>0</v>
      </c>
      <c r="P14" s="122"/>
    </row>
    <row r="15" spans="2:18" ht="32.25" thickBot="1">
      <c r="B15" s="129" t="s">
        <v>69</v>
      </c>
      <c r="C15" s="98" t="s">
        <v>70</v>
      </c>
      <c r="D15" s="97">
        <v>20</v>
      </c>
      <c r="E15" s="102"/>
      <c r="F15" s="58" t="str">
        <f t="shared" si="2"/>
        <v>OK</v>
      </c>
      <c r="G15" s="59">
        <f>IF(AND(E15=0,D15=0),0,IF(E15&gt;D15,"ERRO DE PREENCHIMENTO",E15/D15))</f>
        <v>0</v>
      </c>
      <c r="H15" s="105"/>
      <c r="I15" s="60" t="str">
        <f>IF(H15=0,"Péssimo",IF(H15=1,"Ruim",IF(H15=2,"Bom",IF(H15=3,"Ótimo",))))</f>
        <v>Péssimo</v>
      </c>
      <c r="J15" s="34" t="str">
        <f>I15</f>
        <v>Péssimo</v>
      </c>
      <c r="K15" s="67">
        <f>D15</f>
        <v>20</v>
      </c>
      <c r="L15" s="68">
        <f t="shared" si="6"/>
        <v>0</v>
      </c>
      <c r="M15" s="69">
        <f t="shared" ref="M15:M24" si="11">L15*E15</f>
        <v>0</v>
      </c>
      <c r="N15" s="60">
        <f t="shared" ref="N15:N24" si="12">IF(E15&gt;=M15,(E15-M15),0)</f>
        <v>0</v>
      </c>
      <c r="O15" s="70">
        <f>IF(AND(F15="OK",D15=0),0,IF(F15="OK",(N15/K15)*0.2083/100,"ERRO"))</f>
        <v>0</v>
      </c>
      <c r="P15" s="135">
        <f>IF(O15="ERRO","ERRO",IF(O16="ERRO","ERRO",IF(O18="ERRO","ERRO",SUM(O15:O18))))</f>
        <v>0</v>
      </c>
    </row>
    <row r="16" spans="2:18" ht="31.5" customHeight="1" thickBot="1">
      <c r="B16" s="131"/>
      <c r="C16" s="101" t="s">
        <v>71</v>
      </c>
      <c r="D16" s="97">
        <v>20</v>
      </c>
      <c r="E16" s="103"/>
      <c r="F16" s="61" t="str">
        <f t="shared" si="2"/>
        <v>OK</v>
      </c>
      <c r="G16" s="62">
        <f t="shared" ref="G16:G18" si="13">IF(AND(E16=0,D16=0),0,IF(E16&gt;D16,"ERRO DE PREENCHIMENTO",E16/D16))</f>
        <v>0</v>
      </c>
      <c r="H16" s="106"/>
      <c r="I16" s="63" t="str">
        <f t="shared" ref="I16:I18" si="14">IF(H16=0,"Péssimo",IF(H16=1,"Ruim",IF(H16=2,"Bom",IF(H16=3,"Ótimo",))))</f>
        <v>Péssimo</v>
      </c>
      <c r="J16" s="35" t="str">
        <f t="shared" ref="J16:J18" si="15">I16</f>
        <v>Péssimo</v>
      </c>
      <c r="K16" s="71">
        <f>D16</f>
        <v>20</v>
      </c>
      <c r="L16" s="72">
        <f t="shared" si="6"/>
        <v>0</v>
      </c>
      <c r="M16" s="73">
        <f t="shared" si="11"/>
        <v>0</v>
      </c>
      <c r="N16" s="63">
        <f t="shared" si="12"/>
        <v>0</v>
      </c>
      <c r="O16" s="74">
        <f>IF(AND(F16="OK",D16=0),0,IF(F16="OK",(N16/K16)*0.2083/100,"ERRO"))</f>
        <v>0</v>
      </c>
      <c r="P16" s="136"/>
    </row>
    <row r="17" spans="2:16" ht="31.5" customHeight="1" thickBot="1">
      <c r="B17" s="131"/>
      <c r="C17" s="83" t="s">
        <v>63</v>
      </c>
      <c r="D17" s="97">
        <v>20</v>
      </c>
      <c r="E17" s="103"/>
      <c r="F17" s="61" t="str">
        <f t="shared" ref="F17" si="16">IF(AND(E17=0,D17=0),"OK",IF(E17&gt;D17,"ERRO DE PREENCHIMENTO","OK"))</f>
        <v>OK</v>
      </c>
      <c r="G17" s="62">
        <f t="shared" ref="G17" si="17">IF(AND(E17=0,D17=0),0,IF(E17&gt;D17,"ERRO DE PREENCHIMENTO",E17/D17))</f>
        <v>0</v>
      </c>
      <c r="H17" s="106"/>
      <c r="I17" s="63" t="str">
        <f t="shared" ref="I17" si="18">IF(H17=0,"Péssimo",IF(H17=1,"Ruim",IF(H17=2,"Bom",IF(H17=3,"Ótimo",))))</f>
        <v>Péssimo</v>
      </c>
      <c r="J17" s="35" t="str">
        <f t="shared" ref="J17" si="19">I17</f>
        <v>Péssimo</v>
      </c>
      <c r="K17" s="71">
        <f>D17</f>
        <v>20</v>
      </c>
      <c r="L17" s="72">
        <f t="shared" ref="L17" si="20">IF(H17=0,0%,IF(H17=1,10%,IF(H17=2,20%,30%)))</f>
        <v>0</v>
      </c>
      <c r="M17" s="73">
        <f t="shared" ref="M17" si="21">L17*E17</f>
        <v>0</v>
      </c>
      <c r="N17" s="63">
        <f t="shared" ref="N17" si="22">IF(E17&gt;=M17,(E17-M17),0)</f>
        <v>0</v>
      </c>
      <c r="O17" s="74">
        <f>IF(AND(F17="OK",D17=0),0,IF(F17="OK",(N17/K17)*0.2083/100,"ERRO"))</f>
        <v>0</v>
      </c>
      <c r="P17" s="136"/>
    </row>
    <row r="18" spans="2:16" ht="32.25" thickBot="1">
      <c r="B18" s="130"/>
      <c r="C18" s="99" t="s">
        <v>61</v>
      </c>
      <c r="D18" s="97">
        <v>20</v>
      </c>
      <c r="E18" s="104"/>
      <c r="F18" s="64" t="str">
        <f t="shared" si="2"/>
        <v>OK</v>
      </c>
      <c r="G18" s="65">
        <f t="shared" si="13"/>
        <v>0</v>
      </c>
      <c r="H18" s="107"/>
      <c r="I18" s="66" t="str">
        <f t="shared" si="14"/>
        <v>Péssimo</v>
      </c>
      <c r="J18" s="36" t="str">
        <f t="shared" si="15"/>
        <v>Péssimo</v>
      </c>
      <c r="K18" s="93">
        <f t="shared" ref="K18" si="23">D18</f>
        <v>20</v>
      </c>
      <c r="L18" s="94">
        <f t="shared" si="6"/>
        <v>0</v>
      </c>
      <c r="M18" s="95">
        <f t="shared" si="11"/>
        <v>0</v>
      </c>
      <c r="N18" s="96">
        <f t="shared" si="12"/>
        <v>0</v>
      </c>
      <c r="O18" s="78">
        <f>IF(AND(F18="OK",D18=0),0,IF(F18="OK",(N18/K18)*0.2083/100,"ERRO"))</f>
        <v>0</v>
      </c>
      <c r="P18" s="137"/>
    </row>
    <row r="19" spans="2:16" ht="27" customHeight="1" thickBot="1">
      <c r="B19" s="132" t="s">
        <v>72</v>
      </c>
      <c r="C19" s="111" t="s">
        <v>73</v>
      </c>
      <c r="D19" s="97">
        <v>20</v>
      </c>
      <c r="E19" s="102"/>
      <c r="F19" s="58" t="str">
        <f t="shared" si="2"/>
        <v>OK</v>
      </c>
      <c r="G19" s="59">
        <f>IF(AND(E19=0,D19=0),0,IF(E19&gt;D19,"ERRO DE PREENCHIMENTO",E19/D19))</f>
        <v>0</v>
      </c>
      <c r="H19" s="105"/>
      <c r="I19" s="60" t="str">
        <f>IF(H19=0,"Péssimo",IF(H19=1,"Ruim",IF(H19=2,"Bom",IF(H19=3,"Ótimo",))))</f>
        <v>Péssimo</v>
      </c>
      <c r="J19" s="34" t="str">
        <f>I19</f>
        <v>Péssimo</v>
      </c>
      <c r="K19" s="67">
        <f>D19</f>
        <v>20</v>
      </c>
      <c r="L19" s="68">
        <f t="shared" si="6"/>
        <v>0</v>
      </c>
      <c r="M19" s="69">
        <f t="shared" si="11"/>
        <v>0</v>
      </c>
      <c r="N19" s="60">
        <f t="shared" si="12"/>
        <v>0</v>
      </c>
      <c r="O19" s="70">
        <f>IF(AND(F19="OK",D19=0),0,IF(F19="OK",(N19/K19)*0.1562/100,"ERRO"))</f>
        <v>0</v>
      </c>
      <c r="P19" s="135">
        <f>IF(O19="ERRO","ERRO",IF(O20="ERRO","ERRO",IF(O22="ERRO","ERRO",IF(O24="ERRO","ERRO",SUM(O19:O24)))))</f>
        <v>0</v>
      </c>
    </row>
    <row r="20" spans="2:16" ht="27.75" customHeight="1" thickBot="1">
      <c r="B20" s="133"/>
      <c r="C20" s="111" t="s">
        <v>74</v>
      </c>
      <c r="D20" s="97">
        <v>20</v>
      </c>
      <c r="E20" s="103"/>
      <c r="F20" s="61" t="str">
        <f t="shared" si="2"/>
        <v>OK</v>
      </c>
      <c r="G20" s="62">
        <f t="shared" ref="G20:G24" si="24">IF(AND(E20=0,D20=0),0,IF(E20&gt;D20,"ERRO DE PREENCHIMENTO",E20/D20))</f>
        <v>0</v>
      </c>
      <c r="H20" s="106"/>
      <c r="I20" s="63" t="str">
        <f t="shared" ref="I20:I24" si="25">IF(H20=0,"Péssimo",IF(H20=1,"Ruim",IF(H20=2,"Bom",IF(H20=3,"Ótimo",))))</f>
        <v>Péssimo</v>
      </c>
      <c r="J20" s="35" t="str">
        <f t="shared" ref="J20:J24" si="26">I20</f>
        <v>Péssimo</v>
      </c>
      <c r="K20" s="71">
        <f>D20</f>
        <v>20</v>
      </c>
      <c r="L20" s="72">
        <f t="shared" si="6"/>
        <v>0</v>
      </c>
      <c r="M20" s="73">
        <f t="shared" si="11"/>
        <v>0</v>
      </c>
      <c r="N20" s="63">
        <f t="shared" si="12"/>
        <v>0</v>
      </c>
      <c r="O20" s="74">
        <f>IF(AND(F20="OK",D20=0),0,IF(F20="OK",(N20/K20)*0.1562/100,"ERRO"))</f>
        <v>0</v>
      </c>
      <c r="P20" s="136"/>
    </row>
    <row r="21" spans="2:16" ht="27.75" customHeight="1" thickBot="1">
      <c r="B21" s="133"/>
      <c r="C21" s="111" t="s">
        <v>75</v>
      </c>
      <c r="D21" s="97">
        <v>20</v>
      </c>
      <c r="E21" s="103"/>
      <c r="F21" s="61" t="str">
        <f t="shared" ref="F21" si="27">IF(AND(E21=0,D21=0),"OK",IF(E21&gt;D21,"ERRO DE PREENCHIMENTO","OK"))</f>
        <v>OK</v>
      </c>
      <c r="G21" s="62">
        <f t="shared" ref="G21" si="28">IF(AND(E21=0,D21=0),0,IF(E21&gt;D21,"ERRO DE PREENCHIMENTO",E21/D21))</f>
        <v>0</v>
      </c>
      <c r="H21" s="106"/>
      <c r="I21" s="63" t="str">
        <f t="shared" ref="I21" si="29">IF(H21=0,"Péssimo",IF(H21=1,"Ruim",IF(H21=2,"Bom",IF(H21=3,"Ótimo",))))</f>
        <v>Péssimo</v>
      </c>
      <c r="J21" s="35" t="str">
        <f t="shared" ref="J21" si="30">I21</f>
        <v>Péssimo</v>
      </c>
      <c r="K21" s="71">
        <f>D21</f>
        <v>20</v>
      </c>
      <c r="L21" s="72">
        <f t="shared" ref="L21" si="31">IF(H21=0,0%,IF(H21=1,10%,IF(H21=2,20%,30%)))</f>
        <v>0</v>
      </c>
      <c r="M21" s="73">
        <f t="shared" ref="M21" si="32">L21*E21</f>
        <v>0</v>
      </c>
      <c r="N21" s="63">
        <f t="shared" ref="N21" si="33">IF(E21&gt;=M21,(E21-M21),0)</f>
        <v>0</v>
      </c>
      <c r="O21" s="74">
        <f>IF(AND(F21="OK",D21=0),0,IF(F21="OK",(N21/K21)*0.1562/100,"ERRO"))</f>
        <v>0</v>
      </c>
      <c r="P21" s="136"/>
    </row>
    <row r="22" spans="2:16" ht="27.75" customHeight="1" thickBot="1">
      <c r="B22" s="133"/>
      <c r="C22" s="111" t="s">
        <v>76</v>
      </c>
      <c r="D22" s="97">
        <v>20</v>
      </c>
      <c r="E22" s="103"/>
      <c r="F22" s="61" t="str">
        <f t="shared" si="2"/>
        <v>OK</v>
      </c>
      <c r="G22" s="62">
        <f t="shared" si="24"/>
        <v>0</v>
      </c>
      <c r="H22" s="106"/>
      <c r="I22" s="63" t="str">
        <f t="shared" si="25"/>
        <v>Péssimo</v>
      </c>
      <c r="J22" s="35" t="str">
        <f t="shared" si="26"/>
        <v>Péssimo</v>
      </c>
      <c r="K22" s="71">
        <f>D22</f>
        <v>20</v>
      </c>
      <c r="L22" s="72">
        <f t="shared" si="6"/>
        <v>0</v>
      </c>
      <c r="M22" s="73">
        <f t="shared" si="11"/>
        <v>0</v>
      </c>
      <c r="N22" s="63">
        <f t="shared" si="12"/>
        <v>0</v>
      </c>
      <c r="O22" s="74">
        <f>IF(AND(F22="OK",D22=0),0,IF(F22="OK",(N22/K22)*0.1562/100,"ERRO"))</f>
        <v>0</v>
      </c>
      <c r="P22" s="136"/>
    </row>
    <row r="23" spans="2:16" ht="27.75" customHeight="1" thickBot="1">
      <c r="B23" s="133"/>
      <c r="C23" s="111" t="s">
        <v>77</v>
      </c>
      <c r="D23" s="97">
        <v>20</v>
      </c>
      <c r="E23" s="103"/>
      <c r="F23" s="61" t="str">
        <f t="shared" ref="F23" si="34">IF(AND(E23=0,D23=0),"OK",IF(E23&gt;D23,"ERRO DE PREENCHIMENTO","OK"))</f>
        <v>OK</v>
      </c>
      <c r="G23" s="62">
        <f t="shared" ref="G23" si="35">IF(AND(E23=0,D23=0),0,IF(E23&gt;D23,"ERRO DE PREENCHIMENTO",E23/D23))</f>
        <v>0</v>
      </c>
      <c r="H23" s="106"/>
      <c r="I23" s="63" t="str">
        <f t="shared" ref="I23" si="36">IF(H23=0,"Péssimo",IF(H23=1,"Ruim",IF(H23=2,"Bom",IF(H23=3,"Ótimo",))))</f>
        <v>Péssimo</v>
      </c>
      <c r="J23" s="35" t="str">
        <f t="shared" ref="J23" si="37">I23</f>
        <v>Péssimo</v>
      </c>
      <c r="K23" s="71">
        <f>D23</f>
        <v>20</v>
      </c>
      <c r="L23" s="72">
        <f t="shared" ref="L23" si="38">IF(H23=0,0%,IF(H23=1,10%,IF(H23=2,20%,30%)))</f>
        <v>0</v>
      </c>
      <c r="M23" s="73">
        <f t="shared" ref="M23" si="39">L23*E23</f>
        <v>0</v>
      </c>
      <c r="N23" s="63">
        <f t="shared" ref="N23" si="40">IF(E23&gt;=M23,(E23-M23),0)</f>
        <v>0</v>
      </c>
      <c r="O23" s="74">
        <f>IF(AND(F23="OK",D23=0),0,IF(F23="OK",(N23/K23)*0.1562/100,"ERRO"))</f>
        <v>0</v>
      </c>
      <c r="P23" s="136"/>
    </row>
    <row r="24" spans="2:16" ht="27.75" customHeight="1" thickBot="1">
      <c r="B24" s="134"/>
      <c r="C24" s="111" t="s">
        <v>78</v>
      </c>
      <c r="D24" s="97">
        <v>20</v>
      </c>
      <c r="E24" s="104"/>
      <c r="F24" s="64" t="str">
        <f t="shared" si="2"/>
        <v>OK</v>
      </c>
      <c r="G24" s="65">
        <f t="shared" si="24"/>
        <v>0</v>
      </c>
      <c r="H24" s="107"/>
      <c r="I24" s="66" t="str">
        <f t="shared" si="25"/>
        <v>Péssimo</v>
      </c>
      <c r="J24" s="36" t="str">
        <f t="shared" si="26"/>
        <v>Péssimo</v>
      </c>
      <c r="K24" s="75">
        <f>D24</f>
        <v>20</v>
      </c>
      <c r="L24" s="76">
        <f t="shared" si="6"/>
        <v>0</v>
      </c>
      <c r="M24" s="77">
        <f t="shared" si="11"/>
        <v>0</v>
      </c>
      <c r="N24" s="66">
        <f t="shared" si="12"/>
        <v>0</v>
      </c>
      <c r="O24" s="78">
        <f>IF(AND(F24="OK",D24=0),0,IF(F24="OK",(N24/K24)*0.1562/100,"ERRO"))</f>
        <v>0</v>
      </c>
      <c r="P24" s="137"/>
    </row>
  </sheetData>
  <mergeCells count="15">
    <mergeCell ref="P7:P10"/>
    <mergeCell ref="B7:B10"/>
    <mergeCell ref="P5:P6"/>
    <mergeCell ref="I6:J6"/>
    <mergeCell ref="B2:L2"/>
    <mergeCell ref="F3:K3"/>
    <mergeCell ref="B5:E5"/>
    <mergeCell ref="H5:N5"/>
    <mergeCell ref="O5:O6"/>
    <mergeCell ref="B19:B24"/>
    <mergeCell ref="P19:P24"/>
    <mergeCell ref="B11:B14"/>
    <mergeCell ref="P11:P14"/>
    <mergeCell ref="B15:B18"/>
    <mergeCell ref="P15:P18"/>
  </mergeCells>
  <conditionalFormatting sqref="J7:J8 J18:J20 J10:J12 J14:J16 J24 J22">
    <cfRule type="beginsWith" dxfId="29" priority="37" operator="beginsWith" text="Bom">
      <formula>LEFT(J7,LEN("Bom"))="Bom"</formula>
    </cfRule>
    <cfRule type="beginsWith" dxfId="28" priority="38" operator="beginsWith" text="Ruim">
      <formula>LEFT(J7,LEN("Ruim"))="Ruim"</formula>
    </cfRule>
    <cfRule type="beginsWith" dxfId="27" priority="39" operator="beginsWith" text="Ótimo">
      <formula>LEFT(J7,LEN("Ótimo"))="Ótimo"</formula>
    </cfRule>
    <cfRule type="beginsWith" dxfId="26" priority="40" operator="beginsWith" text="Péssimo">
      <formula>LEFT(J7,LEN("Péssimo"))="Péssimo"</formula>
    </cfRule>
  </conditionalFormatting>
  <conditionalFormatting sqref="I7:I8 I18:I20 I10:I12 I14:I16 I24 I22">
    <cfRule type="cellIs" dxfId="25" priority="36" operator="equal">
      <formula>0</formula>
    </cfRule>
  </conditionalFormatting>
  <conditionalFormatting sqref="J17">
    <cfRule type="beginsWith" dxfId="24" priority="22" operator="beginsWith" text="Bom">
      <formula>LEFT(J17,LEN("Bom"))="Bom"</formula>
    </cfRule>
    <cfRule type="beginsWith" dxfId="23" priority="23" operator="beginsWith" text="Ruim">
      <formula>LEFT(J17,LEN("Ruim"))="Ruim"</formula>
    </cfRule>
    <cfRule type="beginsWith" dxfId="22" priority="24" operator="beginsWith" text="Ótimo">
      <formula>LEFT(J17,LEN("Ótimo"))="Ótimo"</formula>
    </cfRule>
    <cfRule type="beginsWith" dxfId="21" priority="25" operator="beginsWith" text="Péssimo">
      <formula>LEFT(J17,LEN("Péssimo"))="Péssimo"</formula>
    </cfRule>
  </conditionalFormatting>
  <conditionalFormatting sqref="I17">
    <cfRule type="cellIs" dxfId="20" priority="21" operator="equal">
      <formula>0</formula>
    </cfRule>
  </conditionalFormatting>
  <conditionalFormatting sqref="J9">
    <cfRule type="beginsWith" dxfId="19" priority="17" operator="beginsWith" text="Bom">
      <formula>LEFT(J9,LEN("Bom"))="Bom"</formula>
    </cfRule>
    <cfRule type="beginsWith" dxfId="18" priority="18" operator="beginsWith" text="Ruim">
      <formula>LEFT(J9,LEN("Ruim"))="Ruim"</formula>
    </cfRule>
    <cfRule type="beginsWith" dxfId="17" priority="19" operator="beginsWith" text="Ótimo">
      <formula>LEFT(J9,LEN("Ótimo"))="Ótimo"</formula>
    </cfRule>
    <cfRule type="beginsWith" dxfId="16" priority="20" operator="beginsWith" text="Péssimo">
      <formula>LEFT(J9,LEN("Péssimo"))="Péssimo"</formula>
    </cfRule>
  </conditionalFormatting>
  <conditionalFormatting sqref="I9">
    <cfRule type="cellIs" dxfId="15" priority="16" operator="equal">
      <formula>0</formula>
    </cfRule>
  </conditionalFormatting>
  <conditionalFormatting sqref="J13">
    <cfRule type="beginsWith" dxfId="14" priority="12" operator="beginsWith" text="Bom">
      <formula>LEFT(J13,LEN("Bom"))="Bom"</formula>
    </cfRule>
    <cfRule type="beginsWith" dxfId="13" priority="13" operator="beginsWith" text="Ruim">
      <formula>LEFT(J13,LEN("Ruim"))="Ruim"</formula>
    </cfRule>
    <cfRule type="beginsWith" dxfId="12" priority="14" operator="beginsWith" text="Ótimo">
      <formula>LEFT(J13,LEN("Ótimo"))="Ótimo"</formula>
    </cfRule>
    <cfRule type="beginsWith" dxfId="11" priority="15" operator="beginsWith" text="Péssimo">
      <formula>LEFT(J13,LEN("Péssimo"))="Péssimo"</formula>
    </cfRule>
  </conditionalFormatting>
  <conditionalFormatting sqref="I13">
    <cfRule type="cellIs" dxfId="10" priority="11" operator="equal">
      <formula>0</formula>
    </cfRule>
  </conditionalFormatting>
  <conditionalFormatting sqref="I23">
    <cfRule type="cellIs" dxfId="9" priority="6" operator="equal">
      <formula>0</formula>
    </cfRule>
  </conditionalFormatting>
  <conditionalFormatting sqref="J23">
    <cfRule type="beginsWith" dxfId="8" priority="7" operator="beginsWith" text="Bom">
      <formula>LEFT(J23,LEN("Bom"))="Bom"</formula>
    </cfRule>
    <cfRule type="beginsWith" dxfId="7" priority="8" operator="beginsWith" text="Ruim">
      <formula>LEFT(J23,LEN("Ruim"))="Ruim"</formula>
    </cfRule>
    <cfRule type="beginsWith" dxfId="6" priority="9" operator="beginsWith" text="Ótimo">
      <formula>LEFT(J23,LEN("Ótimo"))="Ótimo"</formula>
    </cfRule>
    <cfRule type="beginsWith" dxfId="5" priority="10" operator="beginsWith" text="Péssimo">
      <formula>LEFT(J23,LEN("Péssimo"))="Péssimo"</formula>
    </cfRule>
  </conditionalFormatting>
  <conditionalFormatting sqref="J21">
    <cfRule type="beginsWith" dxfId="4" priority="2" operator="beginsWith" text="Bom">
      <formula>LEFT(J21,LEN("Bom"))="Bom"</formula>
    </cfRule>
    <cfRule type="beginsWith" dxfId="3" priority="3" operator="beginsWith" text="Ruim">
      <formula>LEFT(J21,LEN("Ruim"))="Ruim"</formula>
    </cfRule>
    <cfRule type="beginsWith" dxfId="2" priority="4" operator="beginsWith" text="Ótimo">
      <formula>LEFT(J21,LEN("Ótimo"))="Ótimo"</formula>
    </cfRule>
    <cfRule type="beginsWith" dxfId="1" priority="5" operator="beginsWith" text="Péssimo">
      <formula>LEFT(J21,LEN("Péssimo"))="Péssimo"</formula>
    </cfRule>
  </conditionalFormatting>
  <conditionalFormatting sqref="I21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8" scale="84" fitToHeight="2" orientation="landscape" r:id="rId1"/>
  <headerFooter alignWithMargins="0"/>
  <colBreaks count="1" manualBreakCount="1">
    <brk id="3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D1:R43"/>
  <sheetViews>
    <sheetView zoomScale="70" zoomScaleNormal="70" workbookViewId="0">
      <selection activeCell="H14" sqref="H14"/>
    </sheetView>
  </sheetViews>
  <sheetFormatPr defaultRowHeight="12.75"/>
  <cols>
    <col min="1" max="1" width="1.42578125" style="8" customWidth="1"/>
    <col min="2" max="2" width="3.5703125" style="8" customWidth="1"/>
    <col min="3" max="3" width="2.85546875" style="8" customWidth="1"/>
    <col min="4" max="4" width="10" style="8" customWidth="1"/>
    <col min="5" max="5" width="7.42578125" style="8" customWidth="1"/>
    <col min="6" max="7" width="5.28515625" style="8" customWidth="1"/>
    <col min="8" max="8" width="12.28515625" style="39" customWidth="1"/>
    <col min="9" max="9" width="12" style="39" customWidth="1"/>
    <col min="10" max="10" width="4.85546875" style="8" customWidth="1"/>
    <col min="11" max="11" width="6.140625" style="8" customWidth="1"/>
    <col min="12" max="12" width="10.7109375" style="8" customWidth="1"/>
    <col min="13" max="13" width="9.28515625" style="8" customWidth="1"/>
    <col min="14" max="14" width="6" style="8" customWidth="1"/>
    <col min="15" max="15" width="5.7109375" style="8" customWidth="1"/>
    <col min="16" max="16" width="8.5703125" style="3" customWidth="1"/>
    <col min="17" max="17" width="11.42578125" style="3" customWidth="1"/>
    <col min="18" max="18" width="3.140625" style="8" customWidth="1"/>
    <col min="19" max="16384" width="9.140625" style="8"/>
  </cols>
  <sheetData>
    <row r="1" spans="4:18" ht="13.5" thickBot="1"/>
    <row r="2" spans="4:18" ht="12" customHeight="1">
      <c r="I2" s="154" t="s">
        <v>79</v>
      </c>
      <c r="J2" s="155"/>
      <c r="K2" s="155"/>
      <c r="L2" s="155"/>
      <c r="M2" s="155"/>
      <c r="N2" s="156"/>
    </row>
    <row r="3" spans="4:18" ht="33" customHeight="1" thickBot="1">
      <c r="I3" s="157"/>
      <c r="J3" s="158"/>
      <c r="K3" s="158"/>
      <c r="L3" s="158"/>
      <c r="M3" s="158"/>
      <c r="N3" s="159"/>
    </row>
    <row r="4" spans="4:18" ht="12.75" customHeight="1">
      <c r="I4" s="160">
        <f>D12+H12+L12+P12</f>
        <v>0</v>
      </c>
      <c r="J4" s="161"/>
      <c r="K4" s="161"/>
      <c r="L4" s="161"/>
      <c r="M4" s="161"/>
      <c r="N4" s="162"/>
    </row>
    <row r="5" spans="4:18" ht="13.5" customHeight="1" thickBot="1">
      <c r="I5" s="163"/>
      <c r="J5" s="164"/>
      <c r="K5" s="164"/>
      <c r="L5" s="164"/>
      <c r="M5" s="164"/>
      <c r="N5" s="165"/>
    </row>
    <row r="6" spans="4:18">
      <c r="L6" s="9"/>
    </row>
    <row r="7" spans="4:18" ht="13.5" thickBot="1">
      <c r="E7" s="10"/>
      <c r="F7" s="10"/>
      <c r="G7" s="10"/>
      <c r="H7" s="40"/>
      <c r="I7" s="40"/>
      <c r="J7" s="10"/>
      <c r="K7" s="10"/>
      <c r="L7" s="11"/>
      <c r="M7" s="12"/>
      <c r="N7" s="10"/>
      <c r="O7" s="10"/>
      <c r="P7" s="4"/>
    </row>
    <row r="8" spans="4:18" ht="13.5" thickTop="1">
      <c r="D8" s="9"/>
      <c r="H8" s="41"/>
      <c r="L8" s="13"/>
      <c r="Q8" s="5"/>
    </row>
    <row r="9" spans="4:18" ht="13.5" thickBot="1">
      <c r="D9" s="14"/>
      <c r="H9" s="42"/>
      <c r="L9" s="9"/>
      <c r="Q9" s="5"/>
    </row>
    <row r="10" spans="4:18" s="15" customFormat="1" ht="21.75" customHeight="1">
      <c r="D10" s="178" t="s">
        <v>80</v>
      </c>
      <c r="E10" s="179"/>
      <c r="F10" s="2"/>
      <c r="G10" s="2"/>
      <c r="H10" s="166" t="s">
        <v>81</v>
      </c>
      <c r="I10" s="167"/>
      <c r="K10" s="2"/>
      <c r="L10" s="170" t="s">
        <v>82</v>
      </c>
      <c r="M10" s="171"/>
      <c r="N10" s="2"/>
      <c r="O10" s="2"/>
      <c r="P10" s="142" t="s">
        <v>83</v>
      </c>
      <c r="Q10" s="143"/>
      <c r="R10" s="2"/>
    </row>
    <row r="11" spans="4:18" s="15" customFormat="1" ht="21.75" customHeight="1" thickBot="1">
      <c r="D11" s="180"/>
      <c r="E11" s="181"/>
      <c r="F11" s="2"/>
      <c r="G11" s="2"/>
      <c r="H11" s="168"/>
      <c r="I11" s="169"/>
      <c r="K11" s="2"/>
      <c r="L11" s="172"/>
      <c r="M11" s="173"/>
      <c r="N11" s="2"/>
      <c r="O11" s="2"/>
      <c r="P11" s="144"/>
      <c r="Q11" s="145"/>
      <c r="R11" s="2"/>
    </row>
    <row r="12" spans="4:18" s="15" customFormat="1" ht="12.75" customHeight="1">
      <c r="D12" s="174">
        <f>'SLA-GESTÃO FACILITIES'!P7</f>
        <v>0</v>
      </c>
      <c r="E12" s="175"/>
      <c r="F12" s="1"/>
      <c r="G12" s="1"/>
      <c r="H12" s="146">
        <f>SUM(H17+H20+H23+H26+H29)</f>
        <v>0</v>
      </c>
      <c r="I12" s="147"/>
      <c r="K12" s="1"/>
      <c r="L12" s="174">
        <f>L16+L19</f>
        <v>0</v>
      </c>
      <c r="M12" s="175"/>
      <c r="N12" s="1"/>
      <c r="O12" s="1"/>
      <c r="P12" s="146">
        <f>P16+P19+P22+P25</f>
        <v>0</v>
      </c>
      <c r="Q12" s="147"/>
      <c r="R12" s="1"/>
    </row>
    <row r="13" spans="4:18" s="15" customFormat="1" ht="13.5" customHeight="1" thickBot="1">
      <c r="D13" s="140"/>
      <c r="E13" s="141"/>
      <c r="F13" s="1"/>
      <c r="G13" s="1"/>
      <c r="H13" s="148"/>
      <c r="I13" s="149"/>
      <c r="K13" s="1"/>
      <c r="L13" s="140"/>
      <c r="M13" s="141"/>
      <c r="N13" s="1"/>
      <c r="O13" s="1"/>
      <c r="P13" s="148"/>
      <c r="Q13" s="149"/>
      <c r="R13" s="1"/>
    </row>
    <row r="14" spans="4:18" s="15" customFormat="1" ht="16.5" thickBot="1">
      <c r="H14" s="43"/>
      <c r="I14" s="25"/>
      <c r="L14" s="16"/>
      <c r="P14" s="6"/>
      <c r="Q14" s="7"/>
    </row>
    <row r="15" spans="4:18" s="15" customFormat="1" ht="15.75">
      <c r="H15" s="44"/>
      <c r="I15" s="25"/>
      <c r="L15" s="138" t="s">
        <v>48</v>
      </c>
      <c r="M15" s="139"/>
      <c r="P15" s="150" t="s">
        <v>60</v>
      </c>
      <c r="Q15" s="151"/>
    </row>
    <row r="16" spans="4:18" s="15" customFormat="1" ht="16.5" customHeight="1">
      <c r="H16" s="176" t="s">
        <v>26</v>
      </c>
      <c r="I16" s="177"/>
      <c r="L16" s="140">
        <f>'SLA-LIMPEZA E CONSERVAÇÃO'!P7</f>
        <v>0</v>
      </c>
      <c r="M16" s="141"/>
      <c r="P16" s="152">
        <f>'SLA-APOIO GERAL'!P7</f>
        <v>0</v>
      </c>
      <c r="Q16" s="153"/>
    </row>
    <row r="17" spans="8:17" s="15" customFormat="1" ht="15.75">
      <c r="H17" s="148">
        <f>'SLA-MANUT E OP PREDIAL'!P7</f>
        <v>0</v>
      </c>
      <c r="I17" s="149"/>
      <c r="L17" s="16"/>
      <c r="P17" s="6"/>
      <c r="Q17" s="7"/>
    </row>
    <row r="18" spans="8:17" s="15" customFormat="1" ht="16.5" customHeight="1">
      <c r="H18" s="44"/>
      <c r="I18" s="25"/>
      <c r="L18" s="138" t="s">
        <v>54</v>
      </c>
      <c r="M18" s="139"/>
      <c r="P18" s="150" t="s">
        <v>84</v>
      </c>
      <c r="Q18" s="151"/>
    </row>
    <row r="19" spans="8:17" s="15" customFormat="1" ht="16.5" customHeight="1">
      <c r="H19" s="176" t="s">
        <v>85</v>
      </c>
      <c r="I19" s="177"/>
      <c r="L19" s="140">
        <f>'SLA-LIMPEZA E CONSERVAÇÃO'!P13</f>
        <v>0</v>
      </c>
      <c r="M19" s="141"/>
      <c r="N19" s="17"/>
      <c r="P19" s="152">
        <f>'SLA-APOIO GERAL'!P11</f>
        <v>0</v>
      </c>
      <c r="Q19" s="153"/>
    </row>
    <row r="20" spans="8:17" s="15" customFormat="1" ht="15.75">
      <c r="H20" s="148">
        <f>'SLA-MANUT E OP PREDIAL'!P12</f>
        <v>0</v>
      </c>
      <c r="I20" s="149"/>
      <c r="P20" s="6"/>
      <c r="Q20" s="7"/>
    </row>
    <row r="21" spans="8:17" s="15" customFormat="1" ht="15.75">
      <c r="H21" s="44"/>
      <c r="I21" s="25"/>
      <c r="P21" s="150" t="s">
        <v>69</v>
      </c>
      <c r="Q21" s="151"/>
    </row>
    <row r="22" spans="8:17" s="15" customFormat="1" ht="16.5" customHeight="1">
      <c r="H22" s="176" t="s">
        <v>37</v>
      </c>
      <c r="I22" s="177"/>
      <c r="P22" s="152">
        <f>'SLA-APOIO GERAL'!P15</f>
        <v>0</v>
      </c>
      <c r="Q22" s="153"/>
    </row>
    <row r="23" spans="8:17" s="15" customFormat="1" ht="15.75">
      <c r="H23" s="148">
        <f>'SLA-MANUT E OP PREDIAL'!P17</f>
        <v>0</v>
      </c>
      <c r="I23" s="149"/>
      <c r="P23" s="6"/>
      <c r="Q23" s="7"/>
    </row>
    <row r="24" spans="8:17" s="15" customFormat="1" ht="16.5" customHeight="1">
      <c r="H24" s="44"/>
      <c r="I24" s="25"/>
      <c r="P24" s="150" t="s">
        <v>86</v>
      </c>
      <c r="Q24" s="151"/>
    </row>
    <row r="25" spans="8:17" s="15" customFormat="1" ht="16.5" customHeight="1">
      <c r="H25" s="176" t="s">
        <v>41</v>
      </c>
      <c r="I25" s="177"/>
      <c r="P25" s="140">
        <f>'SLA-APOIO GERAL'!P19</f>
        <v>0</v>
      </c>
      <c r="Q25" s="141"/>
    </row>
    <row r="26" spans="8:17" s="15" customFormat="1" ht="15.75">
      <c r="H26" s="148">
        <f>'SLA-MANUT E OP PREDIAL'!P22</f>
        <v>0</v>
      </c>
      <c r="I26" s="149"/>
      <c r="P26" s="7"/>
      <c r="Q26" s="7"/>
    </row>
    <row r="27" spans="8:17" s="15" customFormat="1" ht="15.75">
      <c r="H27" s="25"/>
      <c r="I27" s="45"/>
      <c r="P27" s="7"/>
      <c r="Q27" s="7"/>
    </row>
    <row r="28" spans="8:17" s="15" customFormat="1" ht="16.5" customHeight="1">
      <c r="H28" s="176" t="s">
        <v>87</v>
      </c>
      <c r="I28" s="177"/>
      <c r="P28" s="7"/>
      <c r="Q28" s="7"/>
    </row>
    <row r="29" spans="8:17" s="15" customFormat="1" ht="15.75">
      <c r="H29" s="148">
        <f>'SLA-MANUT E OP PREDIAL'!P25</f>
        <v>0</v>
      </c>
      <c r="I29" s="149"/>
      <c r="P29" s="7"/>
      <c r="Q29" s="7"/>
    </row>
    <row r="35" spans="10:13">
      <c r="L35" s="18"/>
      <c r="M35" s="19"/>
    </row>
    <row r="38" spans="10:13">
      <c r="J38" s="20"/>
    </row>
    <row r="43" spans="10:13">
      <c r="K43" s="18"/>
    </row>
  </sheetData>
  <mergeCells count="32">
    <mergeCell ref="P24:Q24"/>
    <mergeCell ref="P25:Q25"/>
    <mergeCell ref="P19:Q19"/>
    <mergeCell ref="P21:Q21"/>
    <mergeCell ref="P22:Q22"/>
    <mergeCell ref="D10:E11"/>
    <mergeCell ref="D12:E13"/>
    <mergeCell ref="H25:I25"/>
    <mergeCell ref="H26:I26"/>
    <mergeCell ref="H28:I28"/>
    <mergeCell ref="H16:I16"/>
    <mergeCell ref="H17:I17"/>
    <mergeCell ref="H29:I29"/>
    <mergeCell ref="H19:I19"/>
    <mergeCell ref="H20:I20"/>
    <mergeCell ref="H22:I22"/>
    <mergeCell ref="H23:I23"/>
    <mergeCell ref="I2:N3"/>
    <mergeCell ref="I4:N5"/>
    <mergeCell ref="H10:I11"/>
    <mergeCell ref="H12:I13"/>
    <mergeCell ref="L10:M11"/>
    <mergeCell ref="L12:M13"/>
    <mergeCell ref="L15:M15"/>
    <mergeCell ref="L16:M16"/>
    <mergeCell ref="L18:M18"/>
    <mergeCell ref="L19:M19"/>
    <mergeCell ref="P10:Q11"/>
    <mergeCell ref="P12:Q13"/>
    <mergeCell ref="P15:Q15"/>
    <mergeCell ref="P16:Q16"/>
    <mergeCell ref="P18:Q18"/>
  </mergeCells>
  <pageMargins left="0.51181102362204722" right="0.51181102362204722" top="0.78740157480314965" bottom="0.78740157480314965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Contax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Moreira</dc:creator>
  <cp:keywords/>
  <dc:description/>
  <cp:lastModifiedBy>Jonathann Rafael de Melo Silva</cp:lastModifiedBy>
  <cp:revision/>
  <dcterms:created xsi:type="dcterms:W3CDTF">2004-07-13T17:03:44Z</dcterms:created>
  <dcterms:modified xsi:type="dcterms:W3CDTF">2021-06-02T11:42:14Z</dcterms:modified>
  <cp:category/>
  <cp:contentStatus/>
</cp:coreProperties>
</file>