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20" windowWidth="20730" windowHeight="9495" activeTab="2"/>
  </bookViews>
  <sheets>
    <sheet name="Resumo" sheetId="29" r:id="rId1"/>
    <sheet name="Oficial de Manutenção" sheetId="27" r:id="rId2"/>
    <sheet name="Ajudante de Manutenção " sheetId="30" r:id="rId3"/>
  </sheets>
  <calcPr calcId="145621"/>
</workbook>
</file>

<file path=xl/calcChain.xml><?xml version="1.0" encoding="utf-8"?>
<calcChain xmlns="http://schemas.openxmlformats.org/spreadsheetml/2006/main">
  <c r="J12" i="30" l="1"/>
  <c r="J14" i="27" l="1"/>
  <c r="G18" i="27" l="1"/>
  <c r="J13" i="30"/>
  <c r="F108" i="30"/>
  <c r="I86" i="30"/>
  <c r="H61" i="30"/>
  <c r="H63" i="30" s="1"/>
  <c r="H69" i="30" s="1"/>
  <c r="H52" i="30"/>
  <c r="H68" i="30" s="1"/>
  <c r="H44" i="30"/>
  <c r="H67" i="30" s="1"/>
  <c r="H40" i="30"/>
  <c r="H66" i="30" s="1"/>
  <c r="H36" i="30"/>
  <c r="H27" i="30" s="1"/>
  <c r="J25" i="30"/>
  <c r="H101" i="30" s="1"/>
  <c r="G18" i="30"/>
  <c r="J5" i="30"/>
  <c r="J4" i="30"/>
  <c r="J6" i="30" s="1"/>
  <c r="J18" i="30" l="1"/>
  <c r="J11" i="30"/>
  <c r="J7" i="30"/>
  <c r="H65" i="30"/>
  <c r="H70" i="30" s="1"/>
  <c r="J76" i="30"/>
  <c r="J17" i="30" l="1"/>
  <c r="J19" i="30" s="1"/>
  <c r="H100" i="30" s="1"/>
  <c r="J58" i="30"/>
  <c r="J14" i="30"/>
  <c r="J75" i="30" l="1"/>
  <c r="J57" i="30"/>
  <c r="J32" i="30"/>
  <c r="J28" i="30"/>
  <c r="J60" i="30"/>
  <c r="J56" i="30"/>
  <c r="J35" i="30"/>
  <c r="J31" i="30"/>
  <c r="H99" i="30"/>
  <c r="J59" i="30"/>
  <c r="J55" i="30"/>
  <c r="J46" i="30"/>
  <c r="J42" i="30"/>
  <c r="J38" i="30"/>
  <c r="J34" i="30"/>
  <c r="J30" i="30"/>
  <c r="J74" i="30"/>
  <c r="J49" i="30"/>
  <c r="J33" i="30"/>
  <c r="J29" i="30"/>
  <c r="J61" i="30" l="1"/>
  <c r="J62" i="30" s="1"/>
  <c r="J63" i="30" s="1"/>
  <c r="J69" i="30" s="1"/>
  <c r="J43" i="30"/>
  <c r="J44" i="30" s="1"/>
  <c r="J67" i="30" s="1"/>
  <c r="J48" i="30"/>
  <c r="J47" i="30"/>
  <c r="J36" i="30"/>
  <c r="J65" i="30" s="1"/>
  <c r="J51" i="30"/>
  <c r="J50" i="30"/>
  <c r="J39" i="30"/>
  <c r="J40" i="30" s="1"/>
  <c r="J66" i="30" s="1"/>
  <c r="J52" i="30" l="1"/>
  <c r="J68" i="30" s="1"/>
  <c r="J70" i="30" s="1"/>
  <c r="J77" i="30" l="1"/>
  <c r="J78" i="30" s="1"/>
  <c r="H102" i="30"/>
  <c r="H83" i="30" l="1"/>
  <c r="H81" i="30"/>
  <c r="J83" i="30" l="1"/>
  <c r="J85" i="30" s="1"/>
  <c r="J86" i="30" s="1"/>
  <c r="H89" i="30" s="1"/>
  <c r="H92" i="30" l="1"/>
  <c r="H91" i="30"/>
  <c r="H94" i="30"/>
  <c r="J95" i="30"/>
  <c r="H103" i="30" s="1"/>
  <c r="H104" i="30" s="1"/>
  <c r="H108" i="30" s="1"/>
  <c r="H109" i="30" s="1"/>
  <c r="H110" i="30" s="1"/>
  <c r="H95" i="30" l="1"/>
  <c r="G108" i="30"/>
  <c r="C4" i="29" s="1"/>
  <c r="D4" i="29" s="1"/>
  <c r="H101" i="27" l="1"/>
  <c r="H36" i="27"/>
  <c r="H27" i="27" s="1"/>
  <c r="J13" i="27"/>
  <c r="J12" i="27"/>
  <c r="J25" i="27"/>
  <c r="J76" i="27" s="1"/>
  <c r="I86" i="27"/>
  <c r="F108" i="27"/>
  <c r="H61" i="27"/>
  <c r="H63" i="27" s="1"/>
  <c r="H69" i="27" s="1"/>
  <c r="H52" i="27"/>
  <c r="H68" i="27" s="1"/>
  <c r="H44" i="27"/>
  <c r="H67" i="27" s="1"/>
  <c r="H40" i="27"/>
  <c r="H66" i="27" s="1"/>
  <c r="J5" i="27"/>
  <c r="J4" i="27"/>
  <c r="J6" i="27" l="1"/>
  <c r="J11" i="27" s="1"/>
  <c r="H65" i="27"/>
  <c r="J17" i="27" l="1"/>
  <c r="J18" i="27"/>
  <c r="J19" i="27"/>
  <c r="H100" i="27" s="1"/>
  <c r="J7" i="27"/>
  <c r="J58" i="27"/>
  <c r="H99" i="27"/>
  <c r="H70" i="27"/>
  <c r="J60" i="27" l="1"/>
  <c r="J59" i="27"/>
  <c r="J33" i="27"/>
  <c r="J28" i="27"/>
  <c r="J57" i="27"/>
  <c r="J38" i="27"/>
  <c r="J39" i="27" s="1"/>
  <c r="J32" i="27"/>
  <c r="J74" i="27"/>
  <c r="J29" i="27"/>
  <c r="J56" i="27"/>
  <c r="J35" i="27"/>
  <c r="J31" i="27"/>
  <c r="J55" i="27"/>
  <c r="J34" i="27"/>
  <c r="J30" i="27"/>
  <c r="J75" i="27"/>
  <c r="J46" i="27"/>
  <c r="J40" i="27"/>
  <c r="J66" i="27" s="1"/>
  <c r="J49" i="27"/>
  <c r="J42" i="27"/>
  <c r="J43" i="27" s="1"/>
  <c r="J61" i="27" l="1"/>
  <c r="J62" i="27" s="1"/>
  <c r="J63" i="27" s="1"/>
  <c r="J69" i="27" s="1"/>
  <c r="J36" i="27"/>
  <c r="J65" i="27" s="1"/>
  <c r="J48" i="27"/>
  <c r="J47" i="27"/>
  <c r="J44" i="27"/>
  <c r="J67" i="27" s="1"/>
  <c r="J51" i="27"/>
  <c r="J50" i="27"/>
  <c r="J52" i="27" l="1"/>
  <c r="J68" i="27" s="1"/>
  <c r="J70" i="27" s="1"/>
  <c r="H102" i="27" s="1"/>
  <c r="J77" i="27" l="1"/>
  <c r="J78" i="27" l="1"/>
  <c r="H83" i="27" s="1"/>
  <c r="H81" i="27" l="1"/>
  <c r="J83" i="27" l="1"/>
  <c r="J85" i="27" l="1"/>
  <c r="J86" i="27" s="1"/>
  <c r="H94" i="27" s="1"/>
  <c r="H89" i="27" l="1"/>
  <c r="J95" i="27" s="1"/>
  <c r="H103" i="27" s="1"/>
  <c r="H91" i="27"/>
  <c r="H92" i="27"/>
  <c r="H95" i="27" l="1"/>
  <c r="H104" i="27" s="1"/>
  <c r="H108" i="27" l="1"/>
  <c r="H109" i="27" s="1"/>
  <c r="G108" i="27"/>
  <c r="C3" i="29" s="1"/>
  <c r="D3" i="29" l="1"/>
  <c r="D5" i="29" s="1"/>
  <c r="C5" i="29"/>
  <c r="H110" i="27"/>
  <c r="D6" i="29" s="1"/>
  <c r="D8" i="29" s="1"/>
</calcChain>
</file>

<file path=xl/sharedStrings.xml><?xml version="1.0" encoding="utf-8"?>
<sst xmlns="http://schemas.openxmlformats.org/spreadsheetml/2006/main" count="386" uniqueCount="139">
  <si>
    <t>VALOR TOTAL (MENSAL)</t>
  </si>
  <si>
    <t>SALÁRIO BASE DOS PROFISSIONAIS (R$)</t>
  </si>
  <si>
    <t>Quant.</t>
  </si>
  <si>
    <t>NOMINAL</t>
  </si>
  <si>
    <t>TOTAL PARA 12 MESES</t>
  </si>
  <si>
    <t>COMPOSIÇÃO DOS PREÇOS</t>
  </si>
  <si>
    <r>
      <t xml:space="preserve">MÓDULO 1 (M1) </t>
    </r>
    <r>
      <rPr>
        <b/>
        <sz val="9"/>
        <color indexed="8"/>
        <rFont val="Verdana"/>
        <family val="2"/>
      </rPr>
      <t>– COMPOSIÇÃO DA REMUNERAÇÃO. É composto pelo salário normativo da categoria profissional vigente, acrescido dos adicionais previstos em lei ou em acordo, convenção ou dissídio coletivo.</t>
    </r>
  </si>
  <si>
    <t>I</t>
  </si>
  <si>
    <t>Remuneração</t>
  </si>
  <si>
    <t>Valor</t>
  </si>
  <si>
    <t>A</t>
  </si>
  <si>
    <t>Salário base</t>
  </si>
  <si>
    <t>B</t>
  </si>
  <si>
    <t>C</t>
  </si>
  <si>
    <t>TOTAL M1</t>
  </si>
  <si>
    <r>
      <t xml:space="preserve">MÓDULO 2 (M2) </t>
    </r>
    <r>
      <rPr>
        <b/>
        <sz val="9"/>
        <color indexed="8"/>
        <rFont val="Verdana"/>
        <family val="2"/>
      </rPr>
      <t xml:space="preserve">– BENEFÍCIOS MENSAIS E DIÁRIOS. Custos relativos aos benefícios concedidos ao empregado estabelecidos na legislação, acordos, convenções coletivas e sentenças normativas em dissídios coletivos, tais como, vale transporte, auxílio alimentação, assistência médica e familiar, seguro de vida, invalidez e funeral, entre outros. </t>
    </r>
  </si>
  <si>
    <t>II</t>
  </si>
  <si>
    <t>Benefício</t>
  </si>
  <si>
    <t>Total</t>
  </si>
  <si>
    <t>D</t>
  </si>
  <si>
    <t>E</t>
  </si>
  <si>
    <t>F</t>
  </si>
  <si>
    <t>TOTAL M2</t>
  </si>
  <si>
    <t>III</t>
  </si>
  <si>
    <t>Insumos</t>
  </si>
  <si>
    <t>TOTAL M3</t>
  </si>
  <si>
    <r>
      <t xml:space="preserve">MÓDULO 4 (M4) </t>
    </r>
    <r>
      <rPr>
        <b/>
        <sz val="9"/>
        <color indexed="8"/>
        <rFont val="Verdana"/>
        <family val="2"/>
      </rPr>
      <t>– ENCARGOS SOCIAIS E TRABALHISTAS. Composto pelos submódulos: Encargos Previdenciários, FGTS, 13º Salário, Adicional de Férias, Afastamento Maternidade e Rescisão e Custo do Profissional Ausente. São os custos de mão de obra decorrentes da legislação trabalhista e previdenciária, estimados em função das ocorrências verificadas na empresa e das peculiaridades da contratação.</t>
    </r>
  </si>
  <si>
    <t>IV-1</t>
  </si>
  <si>
    <t>Encargos</t>
  </si>
  <si>
    <t>INSS</t>
  </si>
  <si>
    <t>SESI ou SESC</t>
  </si>
  <si>
    <t>SENAI ou SENAC</t>
  </si>
  <si>
    <t>INCRA</t>
  </si>
  <si>
    <t>Salário Educação</t>
  </si>
  <si>
    <t>FGTS</t>
  </si>
  <si>
    <t>G</t>
  </si>
  <si>
    <t>SAT</t>
  </si>
  <si>
    <t>H</t>
  </si>
  <si>
    <t>SEBRAE</t>
  </si>
  <si>
    <t>TOTAL IV-1</t>
  </si>
  <si>
    <t>IV-2</t>
  </si>
  <si>
    <t>Encargo</t>
  </si>
  <si>
    <t>(%)</t>
  </si>
  <si>
    <t>13º Salário</t>
  </si>
  <si>
    <t>Incidência do Submódulo IV-1 sobre 13º Salário</t>
  </si>
  <si>
    <t>TOTAL IV-2</t>
  </si>
  <si>
    <t>IV-3</t>
  </si>
  <si>
    <t>Afastamento Maternidade</t>
  </si>
  <si>
    <t>Incidência do Submódulo IV-1 sobre Afastamento Maternidade</t>
  </si>
  <si>
    <t>TOTAL IV-3</t>
  </si>
  <si>
    <t>IV-4</t>
  </si>
  <si>
    <t>Encargo (Provisão para Rescisão)</t>
  </si>
  <si>
    <t>Aviso prévio indenizado</t>
  </si>
  <si>
    <t>Incidência do FGTS s/aviso prévio indenizado</t>
  </si>
  <si>
    <t>Multa do FGTS s/aviso prévio indenizado</t>
  </si>
  <si>
    <t>Aviso prévio trabalhado</t>
  </si>
  <si>
    <t>Incidência do submódulo IV.1 sobre aviso prévio trabalhado</t>
  </si>
  <si>
    <t>Multa FGTS do aviso prévio trabalhado</t>
  </si>
  <si>
    <t>TOTAL IV-4</t>
  </si>
  <si>
    <t>Submódulo IV-5: Custo de Reposição do Profissional Ausente. É Calculado com base no cálculo do período não trabalhado. O Custo de referência para cálculo da reposição do profissional ausente deve levar em conta todos os custos para manter o profissional no posto de trabalho, (salário base acrescido dos adicionais e encargos, uniformes, custo de rescisão, etc., com exceção dos equipamentos).</t>
  </si>
  <si>
    <t>IV-5</t>
  </si>
  <si>
    <t>Férias + adicional férias</t>
  </si>
  <si>
    <t>Ausência por doença</t>
  </si>
  <si>
    <t>Licença paternidade</t>
  </si>
  <si>
    <t>Ausências legais</t>
  </si>
  <si>
    <t>Ausência por acidente de trabalho</t>
  </si>
  <si>
    <t>f</t>
  </si>
  <si>
    <t>Outros (especificar) - Treinamento</t>
  </si>
  <si>
    <t>Subtotal</t>
  </si>
  <si>
    <t>Incidência do submódulo IV-1 sobre o Custo de Reposição</t>
  </si>
  <si>
    <t>TOTAL IV-5</t>
  </si>
  <si>
    <t>ITEM</t>
  </si>
  <si>
    <t>QUADRO RESUMO - M4</t>
  </si>
  <si>
    <t>13º Salário + Adicional de Férias</t>
  </si>
  <si>
    <t>Encargos Previdenciários e FGTS</t>
  </si>
  <si>
    <t>Provisão para Rescisão</t>
  </si>
  <si>
    <t>Custo de Reposição do Profissional Ausente</t>
  </si>
  <si>
    <t>TOTAL M4</t>
  </si>
  <si>
    <t>PLANILHAS ANALÍTICAS PARA DEMONSTRAÇÃO DOS CUSTOS DOS INSUMOS - M3</t>
  </si>
  <si>
    <t>(III-A)</t>
  </si>
  <si>
    <t>QUADRO RESUMO</t>
  </si>
  <si>
    <t>VALOR MENSAL POR EMPREGADO SEM BDI (M1 + M2 + M3 + M4)</t>
  </si>
  <si>
    <r>
      <t xml:space="preserve">MÓDULO 5 (M5) </t>
    </r>
    <r>
      <rPr>
        <b/>
        <sz val="9"/>
        <color indexed="8"/>
        <rFont val="Verdana"/>
        <family val="2"/>
      </rPr>
      <t>– CUSTOS INDIRETOS, TRIBUTOS E LUCRO  (BDI/TAXAS)</t>
    </r>
  </si>
  <si>
    <t>VII</t>
  </si>
  <si>
    <t>DESCRIÇÃO</t>
  </si>
  <si>
    <t>Taxa dos Custos Indiretos (porcentual e valor)</t>
  </si>
  <si>
    <t>BASE DE CÁLCULO DOS CUSTOS INDIRETOS = VALOR GLOBAL (M1 + M2 + M3 + M4)</t>
  </si>
  <si>
    <t>Taxa de Lucro (porcentual e valor)</t>
  </si>
  <si>
    <t>BASE DE CÁLCULO DO LUCRO =  Total (M1 + M2 + M3 + M4 + Custos Indiretos)</t>
  </si>
  <si>
    <t>Taxa Dos Tributos (porcentual e valor)</t>
  </si>
  <si>
    <t>BASE DE CÁLCULO PARA TRIBUTOS =  Total (M1+ M2 + M3 + M4 + Custos Indiretos + Lucro) = (T0)</t>
  </si>
  <si>
    <r>
      <t xml:space="preserve">Federais </t>
    </r>
    <r>
      <rPr>
        <sz val="9"/>
        <color indexed="8"/>
        <rFont val="Verdana"/>
        <family val="2"/>
      </rPr>
      <t>(exceto IRPJ e CSLL)</t>
    </r>
  </si>
  <si>
    <t>a)</t>
  </si>
  <si>
    <t>COFINS (Lucro Presumido = 3%)</t>
  </si>
  <si>
    <t>b)</t>
  </si>
  <si>
    <t>PIS (Lucro Presumido = 0,65%)</t>
  </si>
  <si>
    <t>Municipais</t>
  </si>
  <si>
    <t>ISS</t>
  </si>
  <si>
    <t>TOTAL M5</t>
  </si>
  <si>
    <t>Cálculo dos Tributos: (T1 em percentual %) x</t>
  </si>
  <si>
    <t>(</t>
  </si>
  <si>
    <t>TO</t>
  </si>
  <si>
    <t>)</t>
  </si>
  <si>
    <t>1-(T1 em numeral dividido por 100)</t>
  </si>
  <si>
    <t>QUADRO RESUMO POR EMPREGADO</t>
  </si>
  <si>
    <t>VALOR TOTAL MENSAL (COM BDI/TAXAS)</t>
  </si>
  <si>
    <t>SERVIÇOS</t>
  </si>
  <si>
    <t>LOCAL/PROFISSIONAL</t>
  </si>
  <si>
    <t>QUANT.</t>
  </si>
  <si>
    <t>UNITÁRIO</t>
  </si>
  <si>
    <t>SEDE DO SEBRAE-PE</t>
  </si>
  <si>
    <t>VALOR TOTAL MENSAL SERVIÇOS</t>
  </si>
  <si>
    <t>VALOR  DO SALÁRIO NOMINAL</t>
  </si>
  <si>
    <t>TOTAL PARA 12 MESES DO SALÁRIO NOMINAL</t>
  </si>
  <si>
    <t xml:space="preserve">CÁLCULO T1 (Subtotal  para   efeito  de  cálculo  dos Tributos) </t>
  </si>
  <si>
    <r>
      <t xml:space="preserve">MÓDULO 3 (M3) </t>
    </r>
    <r>
      <rPr>
        <b/>
        <sz val="9"/>
        <color indexed="8"/>
        <rFont val="Verdana"/>
        <family val="2"/>
      </rPr>
      <t>– INSUMOS DIVERSOS (uniformes, materiais e outros). Composto pelos custos relativos a materiais utilizados diretamente na execução dos serviços.</t>
    </r>
  </si>
  <si>
    <t>Oficial de Manutenção</t>
  </si>
  <si>
    <t>VALOR TOTAL</t>
  </si>
  <si>
    <t>Ajudante de Menutenção</t>
  </si>
  <si>
    <t xml:space="preserve">VALOR TOTAL FIXO MENSAL SERVIÇOS </t>
  </si>
  <si>
    <t>VALOR ESTIMADO PARA AQUISIÇÃO DE PEÇAS E MATERIAL</t>
  </si>
  <si>
    <t>VALOR GLOBAL DO CONTRATO PARA 12 (DOZE) MESES</t>
  </si>
  <si>
    <t xml:space="preserve">PLANILHA QUADRO RESUMO SERVIÇOS </t>
  </si>
  <si>
    <t>Hora extra com 100% para os dois últimos sábados do mês</t>
  </si>
  <si>
    <t>Hora extra com 70% para os dois primeiros sábados do mês</t>
  </si>
  <si>
    <t>(Ferramentas e equipamentos, INCLUSIVE EPI’s) -  (especificar) (estimar o custo desses insumos equipamentos e ferramentas) multiplicando por 0,8 e dividindo por 60, o resultado é o valor anual da depreciação. Dividindo-se esse valor por 02 profissionais encontra-se o custo mensal desse insumo a ser considerado nessa planilha). Exemplo de valor estimado em R$ 10.000,00.</t>
  </si>
  <si>
    <t>Outros (especificar).</t>
  </si>
  <si>
    <t>Uniformes (fornecimento de 06(seis uniformes por ano de contrato) - valor dos uniformes / 12)</t>
  </si>
  <si>
    <t xml:space="preserve">TOTAL M5 -CUSTOS INDIRETOS, TRIBUTOS E LUCRO </t>
  </si>
  <si>
    <t>Ajudante de Manutenção</t>
  </si>
  <si>
    <t>Dias</t>
  </si>
  <si>
    <t>Valor Unitário</t>
  </si>
  <si>
    <t>Transporte: 02 Vale A por dia menos 6% do salário base (participação do empregado)</t>
  </si>
  <si>
    <t>Auxílio alimentação: Valor definido pela CCT por dia menos 3% do salário base (participação do empregado)</t>
  </si>
  <si>
    <t>Anual</t>
  </si>
  <si>
    <t>Mensal</t>
  </si>
  <si>
    <t xml:space="preserve">VALOR TOTAL FIXO ANUAL SERVIÇOS </t>
  </si>
  <si>
    <t>PLANILHA DE CÁLCULO PARA FORMAÇÃO DOS PREÇOS DE OFICIAL DE MANUTENÇÃO</t>
  </si>
  <si>
    <t>PLANILHA DE CÁLCULO PARA FORMAÇÃO DOS PREÇOS DE AJUDANTE DE MANUTENÇÃO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</si>
</sst>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00%"/>
    <numFmt numFmtId="166" formatCode="_-* #,##0.0000_-;\-* #,##0.0000_-;_-* &quot;-&quot;??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9"/>
      <color theme="1"/>
      <name val="Verdana"/>
      <family val="2"/>
    </font>
    <font>
      <b/>
      <sz val="11"/>
      <color rgb="FFFF0000"/>
      <name val="Calibri"/>
      <family val="2"/>
      <scheme val="minor"/>
    </font>
    <font>
      <b/>
      <sz val="9"/>
      <color rgb="FF0000FF"/>
      <name val="Verdana"/>
      <family val="2"/>
    </font>
    <font>
      <b/>
      <sz val="9"/>
      <color indexed="8"/>
      <name val="Verdana"/>
      <family val="2"/>
    </font>
    <font>
      <b/>
      <sz val="9"/>
      <color theme="1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"/>
      <name val="Verdana"/>
      <family val="2"/>
    </font>
    <font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0"/>
      <color rgb="FFFF0000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theme="0"/>
      <name val="Calibri"/>
      <family val="2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9D9D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</cellStyleXfs>
  <cellXfs count="246">
    <xf numFmtId="0" fontId="0" fillId="0" borderId="0" xfId="0"/>
    <xf numFmtId="0" fontId="18" fillId="9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justify" vertical="center" wrapText="1"/>
    </xf>
    <xf numFmtId="0" fontId="20" fillId="0" borderId="6" xfId="0" applyFont="1" applyBorder="1" applyAlignment="1">
      <alignment horizontal="center" vertical="center" wrapText="1"/>
    </xf>
    <xf numFmtId="44" fontId="20" fillId="0" borderId="6" xfId="1" applyFont="1" applyBorder="1" applyAlignment="1">
      <alignment horizontal="right" vertical="center" wrapText="1"/>
    </xf>
    <xf numFmtId="44" fontId="18" fillId="9" borderId="6" xfId="0" applyNumberFormat="1" applyFont="1" applyFill="1" applyBorder="1" applyAlignment="1">
      <alignment vertical="center" wrapText="1"/>
    </xf>
    <xf numFmtId="44" fontId="22" fillId="9" borderId="6" xfId="0" applyNumberFormat="1" applyFont="1" applyFill="1" applyBorder="1" applyAlignment="1">
      <alignment vertical="center" wrapText="1"/>
    </xf>
    <xf numFmtId="0" fontId="23" fillId="8" borderId="6" xfId="0" applyFont="1" applyFill="1" applyBorder="1" applyAlignment="1">
      <alignment horizontal="center" vertical="center" wrapText="1"/>
    </xf>
    <xf numFmtId="0" fontId="17" fillId="0" borderId="0" xfId="0" applyFont="1"/>
    <xf numFmtId="0" fontId="0" fillId="0" borderId="0" xfId="0" applyProtection="1"/>
    <xf numFmtId="0" fontId="2" fillId="0" borderId="6" xfId="0" applyFont="1" applyBorder="1" applyAlignment="1" applyProtection="1">
      <alignment horizontal="center" vertical="center"/>
    </xf>
    <xf numFmtId="0" fontId="1" fillId="7" borderId="6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20" xfId="0" applyFont="1" applyBorder="1" applyProtection="1"/>
    <xf numFmtId="0" fontId="3" fillId="0" borderId="21" xfId="0" applyFont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0" fillId="0" borderId="22" xfId="0" applyBorder="1" applyProtection="1"/>
    <xf numFmtId="164" fontId="0" fillId="0" borderId="6" xfId="0" applyNumberFormat="1" applyBorder="1" applyProtection="1"/>
    <xf numFmtId="164" fontId="0" fillId="0" borderId="6" xfId="0" applyNumberFormat="1" applyFill="1" applyBorder="1" applyProtection="1"/>
    <xf numFmtId="164" fontId="4" fillId="0" borderId="6" xfId="0" applyNumberFormat="1" applyFont="1" applyBorder="1" applyProtection="1"/>
    <xf numFmtId="44" fontId="0" fillId="0" borderId="0" xfId="1" applyFont="1" applyProtection="1"/>
    <xf numFmtId="0" fontId="5" fillId="4" borderId="20" xfId="0" applyFont="1" applyFill="1" applyBorder="1" applyAlignment="1" applyProtection="1">
      <alignment horizontal="left" vertical="center"/>
    </xf>
    <xf numFmtId="0" fontId="0" fillId="4" borderId="6" xfId="0" applyFill="1" applyBorder="1" applyAlignment="1" applyProtection="1">
      <alignment horizontal="left" vertical="center"/>
    </xf>
    <xf numFmtId="0" fontId="7" fillId="0" borderId="6" xfId="0" applyNumberFormat="1" applyFont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0" fillId="0" borderId="23" xfId="0" applyBorder="1" applyProtection="1"/>
    <xf numFmtId="166" fontId="0" fillId="0" borderId="0" xfId="2" applyNumberFormat="1" applyFont="1" applyBorder="1" applyProtection="1"/>
    <xf numFmtId="164" fontId="0" fillId="0" borderId="0" xfId="0" applyNumberFormat="1" applyProtection="1"/>
    <xf numFmtId="10" fontId="0" fillId="0" borderId="6" xfId="3" applyNumberFormat="1" applyFont="1" applyBorder="1" applyAlignment="1" applyProtection="1">
      <alignment horizontal="center" vertical="center"/>
    </xf>
    <xf numFmtId="10" fontId="0" fillId="0" borderId="6" xfId="0" applyNumberForma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left" vertical="center"/>
    </xf>
    <xf numFmtId="0" fontId="1" fillId="5" borderId="6" xfId="0" applyFont="1" applyFill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164" fontId="9" fillId="0" borderId="6" xfId="0" applyNumberFormat="1" applyFont="1" applyBorder="1" applyAlignment="1" applyProtection="1">
      <alignment horizontal="center" vertical="center"/>
    </xf>
    <xf numFmtId="164" fontId="0" fillId="0" borderId="25" xfId="0" applyNumberFormat="1" applyBorder="1" applyProtection="1"/>
    <xf numFmtId="0" fontId="0" fillId="0" borderId="26" xfId="0" applyBorder="1" applyProtection="1"/>
    <xf numFmtId="10" fontId="0" fillId="8" borderId="6" xfId="0" applyNumberFormat="1" applyFill="1" applyBorder="1" applyAlignment="1" applyProtection="1">
      <alignment horizontal="center" vertical="center"/>
      <protection locked="0"/>
    </xf>
    <xf numFmtId="165" fontId="0" fillId="8" borderId="6" xfId="0" applyNumberForma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7" fillId="0" borderId="15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6" xfId="0" applyBorder="1" applyProtection="1"/>
    <xf numFmtId="0" fontId="7" fillId="0" borderId="15" xfId="0" applyFont="1" applyBorder="1" applyAlignment="1" applyProtection="1">
      <alignment horizontal="center"/>
    </xf>
    <xf numFmtId="164" fontId="24" fillId="0" borderId="6" xfId="0" applyNumberFormat="1" applyFont="1" applyBorder="1" applyProtection="1"/>
    <xf numFmtId="44" fontId="20" fillId="0" borderId="6" xfId="1" applyFont="1" applyBorder="1" applyAlignment="1">
      <alignment vertical="center" wrapText="1"/>
    </xf>
    <xf numFmtId="44" fontId="21" fillId="9" borderId="6" xfId="1" applyFont="1" applyFill="1" applyBorder="1" applyAlignment="1">
      <alignment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23" fillId="8" borderId="3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vertical="center" wrapText="1"/>
    </xf>
    <xf numFmtId="0" fontId="22" fillId="9" borderId="6" xfId="0" applyFont="1" applyFill="1" applyBorder="1" applyAlignment="1">
      <alignment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7" fillId="0" borderId="20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164" fontId="9" fillId="0" borderId="6" xfId="0" applyNumberFormat="1" applyFont="1" applyBorder="1" applyAlignment="1" applyProtection="1">
      <alignment horizontal="right" vertical="center"/>
    </xf>
    <xf numFmtId="0" fontId="7" fillId="5" borderId="20" xfId="0" applyFont="1" applyFill="1" applyBorder="1" applyAlignment="1" applyProtection="1">
      <alignment horizontal="center" vertical="center"/>
    </xf>
    <xf numFmtId="0" fontId="7" fillId="5" borderId="6" xfId="0" applyFont="1" applyFill="1" applyBorder="1" applyAlignment="1" applyProtection="1">
      <alignment horizontal="center" vertical="center"/>
    </xf>
    <xf numFmtId="164" fontId="4" fillId="0" borderId="6" xfId="0" applyNumberFormat="1" applyFont="1" applyBorder="1" applyAlignment="1" applyProtection="1">
      <alignment horizontal="right" vertical="center"/>
    </xf>
    <xf numFmtId="0" fontId="7" fillId="5" borderId="24" xfId="0" applyFont="1" applyFill="1" applyBorder="1" applyAlignment="1" applyProtection="1">
      <alignment horizontal="center" vertical="center"/>
    </xf>
    <xf numFmtId="0" fontId="7" fillId="5" borderId="25" xfId="0" applyFont="1" applyFill="1" applyBorder="1" applyAlignment="1" applyProtection="1">
      <alignment horizontal="center" vertical="center"/>
    </xf>
    <xf numFmtId="164" fontId="4" fillId="5" borderId="25" xfId="0" applyNumberFormat="1" applyFont="1" applyFill="1" applyBorder="1" applyAlignment="1" applyProtection="1">
      <alignment horizontal="right" vertical="center"/>
    </xf>
    <xf numFmtId="0" fontId="7" fillId="2" borderId="20" xfId="0" applyFont="1" applyFill="1" applyBorder="1" applyAlignment="1" applyProtection="1">
      <alignment horizontal="left" vertical="center"/>
    </xf>
    <xf numFmtId="0" fontId="0" fillId="2" borderId="6" xfId="0" applyFill="1" applyBorder="1" applyAlignment="1" applyProtection="1">
      <alignment horizontal="left" vertical="center"/>
    </xf>
    <xf numFmtId="164" fontId="4" fillId="2" borderId="6" xfId="0" applyNumberFormat="1" applyFont="1" applyFill="1" applyBorder="1" applyAlignment="1" applyProtection="1">
      <alignment horizontal="right" vertical="center"/>
    </xf>
    <xf numFmtId="0" fontId="0" fillId="0" borderId="1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left" vertical="center"/>
    </xf>
    <xf numFmtId="164" fontId="0" fillId="0" borderId="6" xfId="0" applyNumberFormat="1" applyBorder="1" applyAlignment="1" applyProtection="1">
      <alignment horizontal="right" vertical="center"/>
    </xf>
    <xf numFmtId="0" fontId="0" fillId="0" borderId="1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7" fillId="2" borderId="20" xfId="0" applyFon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0" fillId="0" borderId="6" xfId="0" applyNumberFormat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right" vertical="center" wrapText="1"/>
    </xf>
    <xf numFmtId="0" fontId="0" fillId="0" borderId="6" xfId="0" applyFill="1" applyBorder="1" applyAlignment="1" applyProtection="1">
      <alignment horizontal="right" vertical="center" wrapText="1"/>
    </xf>
    <xf numFmtId="164" fontId="4" fillId="0" borderId="6" xfId="0" applyNumberFormat="1" applyFont="1" applyFill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left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0" fillId="0" borderId="6" xfId="0" applyBorder="1" applyProtection="1"/>
    <xf numFmtId="0" fontId="0" fillId="0" borderId="20" xfId="0" applyBorder="1" applyProtection="1"/>
    <xf numFmtId="0" fontId="11" fillId="0" borderId="6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wrapText="1"/>
    </xf>
    <xf numFmtId="0" fontId="13" fillId="0" borderId="6" xfId="0" applyFont="1" applyBorder="1" applyAlignment="1" applyProtection="1">
      <alignment horizontal="center" vertical="top"/>
    </xf>
    <xf numFmtId="164" fontId="9" fillId="0" borderId="3" xfId="0" applyNumberFormat="1" applyFont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/>
    </xf>
    <xf numFmtId="0" fontId="7" fillId="0" borderId="3" xfId="0" applyFont="1" applyFill="1" applyBorder="1" applyAlignment="1" applyProtection="1">
      <alignment horizontal="center"/>
    </xf>
    <xf numFmtId="164" fontId="9" fillId="0" borderId="1" xfId="0" applyNumberFormat="1" applyFont="1" applyFill="1" applyBorder="1" applyAlignment="1" applyProtection="1">
      <alignment horizontal="right" vertical="center"/>
    </xf>
    <xf numFmtId="164" fontId="9" fillId="0" borderId="3" xfId="0" applyNumberFormat="1" applyFont="1" applyFill="1" applyBorder="1" applyAlignment="1" applyProtection="1">
      <alignment horizontal="right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7" fillId="0" borderId="1" xfId="0" applyNumberFormat="1" applyFont="1" applyBorder="1" applyAlignment="1" applyProtection="1">
      <alignment horizontal="center" vertical="center"/>
    </xf>
    <xf numFmtId="0" fontId="0" fillId="0" borderId="3" xfId="0" applyBorder="1" applyProtection="1"/>
    <xf numFmtId="0" fontId="7" fillId="3" borderId="18" xfId="0" applyFont="1" applyFill="1" applyBorder="1" applyAlignment="1" applyProtection="1">
      <alignment horizontal="right" vertical="center"/>
    </xf>
    <xf numFmtId="0" fontId="0" fillId="3" borderId="9" xfId="0" applyFill="1" applyBorder="1" applyAlignment="1" applyProtection="1">
      <alignment horizontal="right" vertical="center"/>
    </xf>
    <xf numFmtId="0" fontId="0" fillId="3" borderId="5" xfId="0" applyFill="1" applyBorder="1" applyAlignment="1" applyProtection="1">
      <alignment horizontal="right" vertical="center"/>
    </xf>
    <xf numFmtId="10" fontId="4" fillId="3" borderId="4" xfId="0" applyNumberFormat="1" applyFont="1" applyFill="1" applyBorder="1" applyAlignment="1" applyProtection="1">
      <alignment horizontal="center" vertical="center"/>
    </xf>
    <xf numFmtId="10" fontId="4" fillId="3" borderId="5" xfId="0" applyNumberFormat="1" applyFont="1" applyFill="1" applyBorder="1" applyAlignment="1" applyProtection="1">
      <alignment horizontal="center" vertical="center"/>
    </xf>
    <xf numFmtId="164" fontId="4" fillId="3" borderId="4" xfId="0" applyNumberFormat="1" applyFont="1" applyFill="1" applyBorder="1" applyAlignment="1" applyProtection="1">
      <alignment horizontal="right" vertical="center"/>
    </xf>
    <xf numFmtId="0" fontId="4" fillId="3" borderId="19" xfId="0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4" borderId="20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10" fontId="8" fillId="0" borderId="1" xfId="0" applyNumberFormat="1" applyFont="1" applyBorder="1" applyAlignment="1" applyProtection="1">
      <alignment horizontal="center" vertical="center"/>
    </xf>
    <xf numFmtId="10" fontId="8" fillId="0" borderId="3" xfId="0" applyNumberFormat="1" applyFont="1" applyBorder="1" applyAlignment="1" applyProtection="1">
      <alignment horizontal="center" vertical="center"/>
    </xf>
    <xf numFmtId="164" fontId="8" fillId="0" borderId="1" xfId="0" applyNumberFormat="1" applyFont="1" applyBorder="1" applyAlignment="1" applyProtection="1">
      <alignment horizontal="right" vertical="center"/>
    </xf>
    <xf numFmtId="0" fontId="8" fillId="0" borderId="17" xfId="0" applyFont="1" applyBorder="1" applyAlignment="1" applyProtection="1">
      <alignment horizontal="right" vertical="center"/>
    </xf>
    <xf numFmtId="10" fontId="0" fillId="0" borderId="1" xfId="0" applyNumberFormat="1" applyBorder="1" applyAlignment="1" applyProtection="1">
      <alignment horizontal="center" vertical="center"/>
    </xf>
    <xf numFmtId="10" fontId="0" fillId="0" borderId="3" xfId="0" applyNumberForma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10" fontId="8" fillId="0" borderId="1" xfId="0" applyNumberFormat="1" applyFont="1" applyFill="1" applyBorder="1" applyAlignment="1" applyProtection="1">
      <alignment horizontal="center" vertical="center"/>
    </xf>
    <xf numFmtId="10" fontId="8" fillId="0" borderId="3" xfId="0" applyNumberFormat="1" applyFont="1" applyFill="1" applyBorder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right" vertical="center"/>
    </xf>
    <xf numFmtId="0" fontId="0" fillId="0" borderId="17" xfId="0" applyFill="1" applyBorder="1" applyAlignment="1" applyProtection="1">
      <alignment horizontal="right" vertical="center"/>
    </xf>
    <xf numFmtId="0" fontId="7" fillId="0" borderId="15" xfId="0" applyFont="1" applyFill="1" applyBorder="1" applyAlignment="1" applyProtection="1">
      <alignment horizontal="right" vertical="center"/>
    </xf>
    <xf numFmtId="0" fontId="0" fillId="0" borderId="2" xfId="0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horizontal="right" vertical="center"/>
    </xf>
    <xf numFmtId="10" fontId="4" fillId="0" borderId="1" xfId="0" applyNumberFormat="1" applyFont="1" applyFill="1" applyBorder="1" applyAlignment="1" applyProtection="1">
      <alignment horizontal="center" vertical="center"/>
    </xf>
    <xf numFmtId="10" fontId="4" fillId="0" borderId="3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right" vertical="center"/>
    </xf>
    <xf numFmtId="0" fontId="4" fillId="0" borderId="17" xfId="0" applyFont="1" applyFill="1" applyBorder="1" applyAlignment="1" applyProtection="1">
      <alignment horizontal="right" vertical="center"/>
    </xf>
    <xf numFmtId="0" fontId="9" fillId="0" borderId="17" xfId="0" applyFont="1" applyFill="1" applyBorder="1" applyAlignment="1" applyProtection="1">
      <alignment horizontal="right" vertical="center"/>
    </xf>
    <xf numFmtId="0" fontId="5" fillId="0" borderId="15" xfId="0" applyFont="1" applyBorder="1" applyAlignment="1" applyProtection="1">
      <alignment horizontal="justify" vertical="center" wrapText="1"/>
    </xf>
    <xf numFmtId="0" fontId="0" fillId="0" borderId="2" xfId="0" applyBorder="1" applyAlignment="1" applyProtection="1">
      <alignment horizontal="justify" vertical="center" wrapText="1"/>
    </xf>
    <xf numFmtId="0" fontId="0" fillId="0" borderId="17" xfId="0" applyBorder="1" applyAlignment="1" applyProtection="1">
      <alignment horizontal="justify" vertical="center" wrapText="1"/>
    </xf>
    <xf numFmtId="0" fontId="7" fillId="0" borderId="15" xfId="0" applyFont="1" applyBorder="1" applyAlignment="1" applyProtection="1">
      <alignment horizontal="right" vertical="center"/>
    </xf>
    <xf numFmtId="0" fontId="0" fillId="0" borderId="2" xfId="0" applyBorder="1" applyAlignment="1" applyProtection="1">
      <alignment horizontal="right" vertical="center"/>
    </xf>
    <xf numFmtId="0" fontId="0" fillId="0" borderId="3" xfId="0" applyBorder="1" applyAlignment="1" applyProtection="1">
      <alignment horizontal="right" vertical="center"/>
    </xf>
    <xf numFmtId="10" fontId="4" fillId="0" borderId="1" xfId="0" applyNumberFormat="1" applyFont="1" applyBorder="1" applyAlignment="1" applyProtection="1">
      <alignment horizontal="center" vertical="center"/>
    </xf>
    <xf numFmtId="10" fontId="4" fillId="0" borderId="3" xfId="0" applyNumberFormat="1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right" vertical="center"/>
    </xf>
    <xf numFmtId="0" fontId="4" fillId="0" borderId="17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10" fontId="8" fillId="0" borderId="1" xfId="0" quotePrefix="1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justify" vertical="center" wrapText="1"/>
    </xf>
    <xf numFmtId="0" fontId="0" fillId="0" borderId="3" xfId="0" applyBorder="1" applyAlignment="1" applyProtection="1">
      <alignment horizontal="justify" vertical="center" wrapText="1"/>
    </xf>
    <xf numFmtId="0" fontId="3" fillId="0" borderId="1" xfId="0" applyFont="1" applyBorder="1" applyAlignment="1" applyProtection="1">
      <alignment horizontal="justify" wrapText="1"/>
    </xf>
    <xf numFmtId="0" fontId="0" fillId="0" borderId="2" xfId="0" applyBorder="1" applyAlignment="1" applyProtection="1">
      <alignment horizontal="justify" wrapText="1"/>
    </xf>
    <xf numFmtId="0" fontId="0" fillId="0" borderId="3" xfId="0" applyBorder="1" applyAlignment="1" applyProtection="1">
      <alignment horizontal="justify" wrapText="1"/>
    </xf>
    <xf numFmtId="10" fontId="8" fillId="0" borderId="1" xfId="0" applyNumberFormat="1" applyFont="1" applyFill="1" applyBorder="1" applyAlignment="1" applyProtection="1">
      <alignment horizontal="center"/>
    </xf>
    <xf numFmtId="10" fontId="8" fillId="0" borderId="3" xfId="0" applyNumberFormat="1" applyFont="1" applyFill="1" applyBorder="1" applyAlignment="1" applyProtection="1">
      <alignment horizontal="center"/>
    </xf>
    <xf numFmtId="164" fontId="8" fillId="0" borderId="1" xfId="0" applyNumberFormat="1" applyFont="1" applyFill="1" applyBorder="1" applyAlignment="1" applyProtection="1">
      <alignment horizontal="right"/>
    </xf>
    <xf numFmtId="0" fontId="8" fillId="0" borderId="17" xfId="0" applyFont="1" applyFill="1" applyBorder="1" applyAlignment="1" applyProtection="1">
      <alignment horizontal="right"/>
    </xf>
    <xf numFmtId="10" fontId="7" fillId="0" borderId="1" xfId="0" applyNumberFormat="1" applyFont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</xf>
    <xf numFmtId="164" fontId="0" fillId="6" borderId="1" xfId="0" applyNumberFormat="1" applyFill="1" applyBorder="1" applyAlignment="1" applyProtection="1">
      <alignment horizontal="right" vertical="center"/>
      <protection locked="0"/>
    </xf>
    <xf numFmtId="0" fontId="0" fillId="6" borderId="17" xfId="0" applyFill="1" applyBorder="1" applyAlignment="1" applyProtection="1">
      <alignment horizontal="right" vertical="center"/>
      <protection locked="0"/>
    </xf>
    <xf numFmtId="0" fontId="7" fillId="2" borderId="15" xfId="0" applyFont="1" applyFill="1" applyBorder="1" applyAlignment="1" applyProtection="1">
      <alignment horizontal="right" vertical="center"/>
    </xf>
    <xf numFmtId="0" fontId="0" fillId="2" borderId="2" xfId="0" applyFill="1" applyBorder="1" applyAlignment="1" applyProtection="1">
      <alignment horizontal="right" vertical="center"/>
    </xf>
    <xf numFmtId="0" fontId="0" fillId="2" borderId="3" xfId="0" applyFill="1" applyBorder="1" applyAlignment="1" applyProtection="1">
      <alignment horizontal="right" vertical="center"/>
    </xf>
    <xf numFmtId="164" fontId="4" fillId="2" borderId="1" xfId="0" applyNumberFormat="1" applyFont="1" applyFill="1" applyBorder="1" applyAlignment="1" applyProtection="1">
      <alignment horizontal="right" vertical="center"/>
    </xf>
    <xf numFmtId="0" fontId="4" fillId="2" borderId="17" xfId="0" applyFont="1" applyFill="1" applyBorder="1" applyAlignment="1" applyProtection="1">
      <alignment horizontal="right" vertical="center"/>
    </xf>
    <xf numFmtId="0" fontId="1" fillId="0" borderId="2" xfId="0" applyFont="1" applyBorder="1" applyAlignment="1" applyProtection="1">
      <alignment horizontal="justify" vertical="center" wrapText="1"/>
    </xf>
    <xf numFmtId="0" fontId="1" fillId="0" borderId="17" xfId="0" applyFont="1" applyBorder="1" applyAlignment="1" applyProtection="1">
      <alignment horizontal="justify" vertical="center" wrapText="1"/>
    </xf>
    <xf numFmtId="0" fontId="7" fillId="0" borderId="1" xfId="0" applyFont="1" applyBorder="1" applyAlignment="1" applyProtection="1">
      <alignment horizontal="left" vertical="center"/>
    </xf>
    <xf numFmtId="0" fontId="3" fillId="6" borderId="1" xfId="0" applyFont="1" applyFill="1" applyBorder="1" applyAlignment="1" applyProtection="1">
      <alignment horizontal="left" vertical="center"/>
    </xf>
    <xf numFmtId="0" fontId="0" fillId="6" borderId="2" xfId="0" applyFill="1" applyBorder="1" applyAlignment="1" applyProtection="1">
      <alignment horizontal="left" vertical="center"/>
    </xf>
    <xf numFmtId="0" fontId="0" fillId="6" borderId="3" xfId="0" applyFill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/>
    </xf>
    <xf numFmtId="0" fontId="3" fillId="7" borderId="15" xfId="0" applyFont="1" applyFill="1" applyBorder="1" applyAlignment="1" applyProtection="1">
      <alignment horizontal="left" vertical="center" wrapText="1"/>
    </xf>
    <xf numFmtId="0" fontId="0" fillId="7" borderId="2" xfId="0" applyFill="1" applyBorder="1" applyAlignment="1" applyProtection="1">
      <alignment horizontal="left" vertical="center" wrapText="1"/>
    </xf>
    <xf numFmtId="0" fontId="0" fillId="7" borderId="3" xfId="0" applyFill="1" applyBorder="1" applyAlignment="1" applyProtection="1">
      <alignment horizontal="left" vertical="center" wrapText="1"/>
    </xf>
    <xf numFmtId="4" fontId="0" fillId="6" borderId="1" xfId="0" applyNumberFormat="1" applyFill="1" applyBorder="1" applyAlignment="1" applyProtection="1">
      <alignment horizontal="right" vertical="center"/>
    </xf>
    <xf numFmtId="4" fontId="0" fillId="6" borderId="3" xfId="0" applyNumberForma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left" vertical="center"/>
    </xf>
    <xf numFmtId="0" fontId="0" fillId="0" borderId="2" xfId="0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/>
    </xf>
    <xf numFmtId="4" fontId="0" fillId="0" borderId="1" xfId="0" applyNumberFormat="1" applyFill="1" applyBorder="1" applyAlignment="1" applyProtection="1">
      <alignment horizontal="right" vertical="center"/>
    </xf>
    <xf numFmtId="4" fontId="0" fillId="0" borderId="17" xfId="0" applyNumberFormat="1" applyFill="1" applyBorder="1" applyAlignment="1" applyProtection="1">
      <alignment horizontal="right" vertical="center"/>
    </xf>
    <xf numFmtId="0" fontId="1" fillId="7" borderId="18" xfId="0" applyFont="1" applyFill="1" applyBorder="1" applyAlignment="1" applyProtection="1">
      <alignment horizontal="center" vertical="center"/>
    </xf>
    <xf numFmtId="0" fontId="1" fillId="7" borderId="9" xfId="0" applyFont="1" applyFill="1" applyBorder="1" applyAlignment="1" applyProtection="1">
      <alignment horizontal="center" vertical="center"/>
    </xf>
    <xf numFmtId="0" fontId="1" fillId="7" borderId="19" xfId="0" applyFont="1" applyFill="1" applyBorder="1" applyAlignment="1" applyProtection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/>
    </xf>
    <xf numFmtId="164" fontId="7" fillId="0" borderId="17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4" fontId="0" fillId="0" borderId="1" xfId="0" applyNumberFormat="1" applyBorder="1" applyAlignment="1" applyProtection="1">
      <alignment horizontal="right" vertical="center"/>
    </xf>
    <xf numFmtId="4" fontId="0" fillId="0" borderId="17" xfId="0" applyNumberForma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4" fontId="0" fillId="0" borderId="3" xfId="0" applyNumberFormat="1" applyBorder="1" applyAlignment="1" applyProtection="1">
      <alignment horizontal="right" vertical="center"/>
    </xf>
    <xf numFmtId="0" fontId="15" fillId="6" borderId="15" xfId="0" applyFont="1" applyFill="1" applyBorder="1" applyAlignment="1" applyProtection="1">
      <alignment horizontal="right" vertical="center"/>
    </xf>
    <xf numFmtId="0" fontId="14" fillId="6" borderId="2" xfId="0" applyFont="1" applyFill="1" applyBorder="1" applyAlignment="1" applyProtection="1">
      <alignment horizontal="right" vertical="center"/>
    </xf>
    <xf numFmtId="0" fontId="14" fillId="6" borderId="3" xfId="0" applyFont="1" applyFill="1" applyBorder="1" applyAlignment="1" applyProtection="1">
      <alignment horizontal="right" vertical="center"/>
    </xf>
    <xf numFmtId="164" fontId="4" fillId="0" borderId="17" xfId="0" applyNumberFormat="1" applyFont="1" applyBorder="1" applyAlignment="1" applyProtection="1">
      <alignment horizontal="right" vertical="center"/>
    </xf>
    <xf numFmtId="0" fontId="2" fillId="0" borderId="15" xfId="0" applyFont="1" applyBorder="1" applyAlignment="1" applyProtection="1">
      <alignment horizontal="right" vertical="center"/>
    </xf>
    <xf numFmtId="0" fontId="7" fillId="2" borderId="2" xfId="0" applyFont="1" applyFill="1" applyBorder="1" applyAlignment="1" applyProtection="1">
      <alignment horizontal="right" vertical="center"/>
    </xf>
    <xf numFmtId="0" fontId="7" fillId="2" borderId="3" xfId="0" applyFont="1" applyFill="1" applyBorder="1" applyAlignment="1" applyProtection="1">
      <alignment horizontal="right" vertical="center"/>
    </xf>
    <xf numFmtId="164" fontId="4" fillId="2" borderId="17" xfId="0" applyNumberFormat="1" applyFont="1" applyFill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justify" vertical="center" wrapText="1"/>
    </xf>
    <xf numFmtId="0" fontId="0" fillId="0" borderId="3" xfId="0" applyFont="1" applyBorder="1" applyAlignment="1" applyProtection="1">
      <alignment horizontal="justify" vertical="center" wrapText="1"/>
    </xf>
  </cellXfs>
  <cellStyles count="5">
    <cellStyle name="Moeda" xfId="1" builtinId="4"/>
    <cellStyle name="Normal" xfId="0" builtinId="0"/>
    <cellStyle name="Normal 2" xfId="4"/>
    <cellStyle name="Porcentagem" xfId="3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="205" zoomScaleNormal="205" workbookViewId="0">
      <selection activeCell="A5" sqref="A5:D5"/>
    </sheetView>
  </sheetViews>
  <sheetFormatPr defaultColWidth="30.7109375" defaultRowHeight="15" x14ac:dyDescent="0.25"/>
  <cols>
    <col min="1" max="1" width="28.28515625" customWidth="1"/>
    <col min="2" max="2" width="6.140625" customWidth="1"/>
    <col min="3" max="3" width="12.42578125" customWidth="1"/>
    <col min="4" max="4" width="15.28515625" customWidth="1"/>
  </cols>
  <sheetData>
    <row r="1" spans="1:4" s="8" customFormat="1" ht="15" customHeight="1" x14ac:dyDescent="0.25">
      <c r="A1" s="54" t="s">
        <v>122</v>
      </c>
      <c r="B1" s="55"/>
      <c r="C1" s="56"/>
      <c r="D1" s="7" t="s">
        <v>117</v>
      </c>
    </row>
    <row r="2" spans="1:4" ht="25.5" x14ac:dyDescent="0.25">
      <c r="A2" s="1" t="s">
        <v>107</v>
      </c>
      <c r="B2" s="1" t="s">
        <v>2</v>
      </c>
      <c r="C2" s="1" t="s">
        <v>135</v>
      </c>
      <c r="D2" s="1" t="s">
        <v>134</v>
      </c>
    </row>
    <row r="3" spans="1:4" x14ac:dyDescent="0.25">
      <c r="A3" s="2" t="s">
        <v>116</v>
      </c>
      <c r="B3" s="3">
        <v>1</v>
      </c>
      <c r="C3" s="4">
        <f>'Oficial de Manutenção'!G108</f>
        <v>3480.6539998432304</v>
      </c>
      <c r="D3" s="52">
        <f>C3*12</f>
        <v>41767.847998118763</v>
      </c>
    </row>
    <row r="4" spans="1:4" x14ac:dyDescent="0.25">
      <c r="A4" s="2" t="s">
        <v>118</v>
      </c>
      <c r="B4" s="3">
        <v>1</v>
      </c>
      <c r="C4" s="4">
        <f>'Ajudante de Manutenção '!G108</f>
        <v>2763.4905113261352</v>
      </c>
      <c r="D4" s="52">
        <f>C4*12</f>
        <v>33161.886135913621</v>
      </c>
    </row>
    <row r="5" spans="1:4" ht="15" customHeight="1" x14ac:dyDescent="0.25">
      <c r="A5" s="59" t="s">
        <v>119</v>
      </c>
      <c r="B5" s="60"/>
      <c r="C5" s="4">
        <f>SUM(C3:C4)</f>
        <v>6244.1445111693656</v>
      </c>
      <c r="D5" s="52">
        <f>SUM(D3:D4)</f>
        <v>74929.734134032391</v>
      </c>
    </row>
    <row r="6" spans="1:4" x14ac:dyDescent="0.25">
      <c r="A6" s="57" t="s">
        <v>136</v>
      </c>
      <c r="B6" s="57"/>
      <c r="C6" s="57"/>
      <c r="D6" s="5">
        <f>SUM(D3:D4)</f>
        <v>74929.734134032391</v>
      </c>
    </row>
    <row r="7" spans="1:4" x14ac:dyDescent="0.25">
      <c r="A7" s="57" t="s">
        <v>120</v>
      </c>
      <c r="B7" s="57"/>
      <c r="C7" s="57"/>
      <c r="D7" s="53">
        <v>250000</v>
      </c>
    </row>
    <row r="8" spans="1:4" x14ac:dyDescent="0.25">
      <c r="A8" s="58" t="s">
        <v>121</v>
      </c>
      <c r="B8" s="58"/>
      <c r="C8" s="58"/>
      <c r="D8" s="6">
        <f>SUM(D6:D7)</f>
        <v>324929.73413403239</v>
      </c>
    </row>
  </sheetData>
  <mergeCells count="5">
    <mergeCell ref="A1:C1"/>
    <mergeCell ref="A6:C6"/>
    <mergeCell ref="A7:C7"/>
    <mergeCell ref="A8:C8"/>
    <mergeCell ref="A5:B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0"/>
  <sheetViews>
    <sheetView showGridLines="0" topLeftCell="A82" zoomScale="85" zoomScaleNormal="85" workbookViewId="0">
      <selection activeCell="J14" sqref="J14:K14"/>
    </sheetView>
  </sheetViews>
  <sheetFormatPr defaultRowHeight="15" x14ac:dyDescent="0.25"/>
  <cols>
    <col min="1" max="1" width="4" style="9" customWidth="1"/>
    <col min="2" max="5" width="9.140625" style="9"/>
    <col min="6" max="6" width="19.28515625" style="9" customWidth="1"/>
    <col min="7" max="7" width="15.7109375" style="9" bestFit="1" customWidth="1"/>
    <col min="8" max="8" width="9.140625" style="9" customWidth="1"/>
    <col min="9" max="9" width="22" style="9" customWidth="1"/>
    <col min="10" max="10" width="20.28515625" style="9" customWidth="1"/>
    <col min="11" max="11" width="0.140625" style="9" customWidth="1"/>
    <col min="12" max="16384" width="9.140625" style="9"/>
  </cols>
  <sheetData>
    <row r="1" spans="2:11" ht="15.75" thickBot="1" x14ac:dyDescent="0.3"/>
    <row r="2" spans="2:11" ht="41.25" customHeight="1" x14ac:dyDescent="0.25">
      <c r="B2" s="204" t="s">
        <v>137</v>
      </c>
      <c r="C2" s="205"/>
      <c r="D2" s="205"/>
      <c r="E2" s="205"/>
      <c r="F2" s="205"/>
      <c r="G2" s="205"/>
      <c r="H2" s="205"/>
      <c r="I2" s="206"/>
      <c r="J2" s="207" t="s">
        <v>0</v>
      </c>
      <c r="K2" s="208"/>
    </row>
    <row r="3" spans="2:11" x14ac:dyDescent="0.25">
      <c r="B3" s="211" t="s">
        <v>1</v>
      </c>
      <c r="C3" s="74"/>
      <c r="D3" s="74"/>
      <c r="E3" s="74"/>
      <c r="F3" s="75"/>
      <c r="G3" s="10" t="s">
        <v>2</v>
      </c>
      <c r="H3" s="212" t="s">
        <v>3</v>
      </c>
      <c r="I3" s="213"/>
      <c r="J3" s="209"/>
      <c r="K3" s="210"/>
    </row>
    <row r="4" spans="2:11" x14ac:dyDescent="0.25">
      <c r="B4" s="214" t="s">
        <v>116</v>
      </c>
      <c r="C4" s="215"/>
      <c r="D4" s="215"/>
      <c r="E4" s="215"/>
      <c r="F4" s="216"/>
      <c r="G4" s="11">
        <v>1</v>
      </c>
      <c r="H4" s="217">
        <v>1443.2</v>
      </c>
      <c r="I4" s="218"/>
      <c r="J4" s="145">
        <f>G4*H4</f>
        <v>1443.2</v>
      </c>
      <c r="K4" s="146"/>
    </row>
    <row r="5" spans="2:11" x14ac:dyDescent="0.25">
      <c r="B5" s="234"/>
      <c r="C5" s="74"/>
      <c r="D5" s="74"/>
      <c r="E5" s="74"/>
      <c r="F5" s="75"/>
      <c r="G5" s="12"/>
      <c r="H5" s="232"/>
      <c r="I5" s="235"/>
      <c r="J5" s="145">
        <f t="shared" ref="J5" si="0">G5*H5</f>
        <v>0</v>
      </c>
      <c r="K5" s="146"/>
    </row>
    <row r="6" spans="2:11" x14ac:dyDescent="0.25">
      <c r="B6" s="236" t="s">
        <v>112</v>
      </c>
      <c r="C6" s="237"/>
      <c r="D6" s="237"/>
      <c r="E6" s="237"/>
      <c r="F6" s="237"/>
      <c r="G6" s="237"/>
      <c r="H6" s="237"/>
      <c r="I6" s="238"/>
      <c r="J6" s="172">
        <f>SUM(J4:J5)</f>
        <v>1443.2</v>
      </c>
      <c r="K6" s="239"/>
    </row>
    <row r="7" spans="2:11" x14ac:dyDescent="0.25">
      <c r="B7" s="240" t="s">
        <v>113</v>
      </c>
      <c r="C7" s="168"/>
      <c r="D7" s="168"/>
      <c r="E7" s="168"/>
      <c r="F7" s="168"/>
      <c r="G7" s="168"/>
      <c r="H7" s="168"/>
      <c r="I7" s="169"/>
      <c r="J7" s="172">
        <f>J6*12</f>
        <v>17318.400000000001</v>
      </c>
      <c r="K7" s="239"/>
    </row>
    <row r="8" spans="2:11" x14ac:dyDescent="0.25">
      <c r="B8" s="224" t="s">
        <v>5</v>
      </c>
      <c r="C8" s="225"/>
      <c r="D8" s="225"/>
      <c r="E8" s="225"/>
      <c r="F8" s="225"/>
      <c r="G8" s="225"/>
      <c r="H8" s="225"/>
      <c r="I8" s="225"/>
      <c r="J8" s="225"/>
      <c r="K8" s="226"/>
    </row>
    <row r="9" spans="2:11" ht="42" customHeight="1" x14ac:dyDescent="0.25">
      <c r="B9" s="164" t="s">
        <v>6</v>
      </c>
      <c r="C9" s="165"/>
      <c r="D9" s="165"/>
      <c r="E9" s="165"/>
      <c r="F9" s="165"/>
      <c r="G9" s="165"/>
      <c r="H9" s="165"/>
      <c r="I9" s="165"/>
      <c r="J9" s="165"/>
      <c r="K9" s="166"/>
    </row>
    <row r="10" spans="2:11" x14ac:dyDescent="0.25">
      <c r="B10" s="13" t="s">
        <v>7</v>
      </c>
      <c r="C10" s="147" t="s">
        <v>8</v>
      </c>
      <c r="D10" s="74"/>
      <c r="E10" s="74"/>
      <c r="F10" s="74"/>
      <c r="G10" s="74"/>
      <c r="H10" s="74"/>
      <c r="I10" s="75"/>
      <c r="J10" s="227" t="s">
        <v>9</v>
      </c>
      <c r="K10" s="228"/>
    </row>
    <row r="11" spans="2:11" x14ac:dyDescent="0.25">
      <c r="B11" s="14" t="s">
        <v>10</v>
      </c>
      <c r="C11" s="229" t="s">
        <v>11</v>
      </c>
      <c r="D11" s="230"/>
      <c r="E11" s="230"/>
      <c r="F11" s="230"/>
      <c r="G11" s="230"/>
      <c r="H11" s="230"/>
      <c r="I11" s="231"/>
      <c r="J11" s="232">
        <f>J6</f>
        <v>1443.2</v>
      </c>
      <c r="K11" s="233"/>
    </row>
    <row r="12" spans="2:11" x14ac:dyDescent="0.25">
      <c r="B12" s="14" t="s">
        <v>12</v>
      </c>
      <c r="C12" s="219" t="s">
        <v>124</v>
      </c>
      <c r="D12" s="220"/>
      <c r="E12" s="220"/>
      <c r="F12" s="220"/>
      <c r="G12" s="220"/>
      <c r="H12" s="220"/>
      <c r="I12" s="221"/>
      <c r="J12" s="222">
        <f>6.56*1.7*8</f>
        <v>89.215999999999994</v>
      </c>
      <c r="K12" s="223"/>
    </row>
    <row r="13" spans="2:11" x14ac:dyDescent="0.25">
      <c r="B13" s="14" t="s">
        <v>13</v>
      </c>
      <c r="C13" s="219" t="s">
        <v>123</v>
      </c>
      <c r="D13" s="220"/>
      <c r="E13" s="220"/>
      <c r="F13" s="220"/>
      <c r="G13" s="220"/>
      <c r="H13" s="220"/>
      <c r="I13" s="221"/>
      <c r="J13" s="222">
        <f>6.56*2*8</f>
        <v>104.96</v>
      </c>
      <c r="K13" s="223"/>
    </row>
    <row r="14" spans="2:11" x14ac:dyDescent="0.25">
      <c r="B14" s="193" t="s">
        <v>14</v>
      </c>
      <c r="C14" s="241"/>
      <c r="D14" s="241"/>
      <c r="E14" s="241"/>
      <c r="F14" s="241"/>
      <c r="G14" s="241"/>
      <c r="H14" s="241"/>
      <c r="I14" s="242"/>
      <c r="J14" s="196">
        <f>SUM(J11:K13)</f>
        <v>1637.376</v>
      </c>
      <c r="K14" s="243"/>
    </row>
    <row r="15" spans="2:11" ht="57" customHeight="1" x14ac:dyDescent="0.25">
      <c r="B15" s="164" t="s">
        <v>15</v>
      </c>
      <c r="C15" s="165"/>
      <c r="D15" s="165"/>
      <c r="E15" s="165"/>
      <c r="F15" s="165"/>
      <c r="G15" s="165"/>
      <c r="H15" s="165"/>
      <c r="I15" s="165"/>
      <c r="J15" s="165"/>
      <c r="K15" s="166"/>
    </row>
    <row r="16" spans="2:11" x14ac:dyDescent="0.25">
      <c r="B16" s="13" t="s">
        <v>16</v>
      </c>
      <c r="C16" s="147" t="s">
        <v>17</v>
      </c>
      <c r="D16" s="74"/>
      <c r="E16" s="74"/>
      <c r="F16" s="75"/>
      <c r="G16" s="15" t="s">
        <v>130</v>
      </c>
      <c r="H16" s="147" t="s">
        <v>131</v>
      </c>
      <c r="I16" s="75"/>
      <c r="J16" s="147" t="s">
        <v>18</v>
      </c>
      <c r="K16" s="148"/>
    </row>
    <row r="17" spans="2:11" ht="48.75" customHeight="1" x14ac:dyDescent="0.25">
      <c r="B17" s="14" t="s">
        <v>10</v>
      </c>
      <c r="C17" s="178" t="s">
        <v>132</v>
      </c>
      <c r="D17" s="244"/>
      <c r="E17" s="244"/>
      <c r="F17" s="245"/>
      <c r="G17" s="48">
        <v>26</v>
      </c>
      <c r="H17" s="154">
        <v>3.2</v>
      </c>
      <c r="I17" s="155"/>
      <c r="J17" s="145">
        <f>((G17*2)*H17)-($J$11*0.06)</f>
        <v>79.808000000000007</v>
      </c>
      <c r="K17" s="146"/>
    </row>
    <row r="18" spans="2:11" ht="57" customHeight="1" x14ac:dyDescent="0.25">
      <c r="B18" s="14" t="s">
        <v>12</v>
      </c>
      <c r="C18" s="178" t="s">
        <v>133</v>
      </c>
      <c r="D18" s="165"/>
      <c r="E18" s="165"/>
      <c r="F18" s="179"/>
      <c r="G18" s="48">
        <f>G17</f>
        <v>26</v>
      </c>
      <c r="H18" s="145">
        <v>8.73</v>
      </c>
      <c r="I18" s="146"/>
      <c r="J18" s="145">
        <f>(G18*H18)-($J$11*0.03)</f>
        <v>183.68400000000003</v>
      </c>
      <c r="K18" s="146"/>
    </row>
    <row r="19" spans="2:11" x14ac:dyDescent="0.25">
      <c r="B19" s="193" t="s">
        <v>22</v>
      </c>
      <c r="C19" s="194"/>
      <c r="D19" s="194"/>
      <c r="E19" s="194"/>
      <c r="F19" s="194"/>
      <c r="G19" s="194"/>
      <c r="H19" s="194"/>
      <c r="I19" s="195"/>
      <c r="J19" s="196">
        <f>SUM(J17:J18)</f>
        <v>263.49200000000002</v>
      </c>
      <c r="K19" s="197"/>
    </row>
    <row r="20" spans="2:11" ht="44.25" customHeight="1" x14ac:dyDescent="0.25">
      <c r="B20" s="164" t="s">
        <v>115</v>
      </c>
      <c r="C20" s="198"/>
      <c r="D20" s="198"/>
      <c r="E20" s="198"/>
      <c r="F20" s="198"/>
      <c r="G20" s="198"/>
      <c r="H20" s="198"/>
      <c r="I20" s="198"/>
      <c r="J20" s="198"/>
      <c r="K20" s="199"/>
    </row>
    <row r="21" spans="2:11" x14ac:dyDescent="0.25">
      <c r="B21" s="14" t="s">
        <v>23</v>
      </c>
      <c r="C21" s="200" t="s">
        <v>24</v>
      </c>
      <c r="D21" s="137"/>
      <c r="E21" s="137"/>
      <c r="F21" s="137"/>
      <c r="G21" s="137"/>
      <c r="H21" s="137"/>
      <c r="I21" s="138"/>
      <c r="J21" s="147" t="s">
        <v>18</v>
      </c>
      <c r="K21" s="148"/>
    </row>
    <row r="22" spans="2:11" x14ac:dyDescent="0.25">
      <c r="B22" s="14" t="s">
        <v>10</v>
      </c>
      <c r="C22" s="136" t="s">
        <v>127</v>
      </c>
      <c r="D22" s="137"/>
      <c r="E22" s="137"/>
      <c r="F22" s="137"/>
      <c r="G22" s="137"/>
      <c r="H22" s="137"/>
      <c r="I22" s="138"/>
      <c r="J22" s="191">
        <v>0</v>
      </c>
      <c r="K22" s="192"/>
    </row>
    <row r="23" spans="2:11" ht="63.75" customHeight="1" x14ac:dyDescent="0.25">
      <c r="B23" s="14" t="s">
        <v>12</v>
      </c>
      <c r="C23" s="188" t="s">
        <v>125</v>
      </c>
      <c r="D23" s="189"/>
      <c r="E23" s="189"/>
      <c r="F23" s="189"/>
      <c r="G23" s="189"/>
      <c r="H23" s="189"/>
      <c r="I23" s="190"/>
      <c r="J23" s="191">
        <v>133.33000000000001</v>
      </c>
      <c r="K23" s="192"/>
    </row>
    <row r="24" spans="2:11" ht="22.5" customHeight="1" x14ac:dyDescent="0.25">
      <c r="B24" s="41" t="s">
        <v>19</v>
      </c>
      <c r="C24" s="201" t="s">
        <v>126</v>
      </c>
      <c r="D24" s="202"/>
      <c r="E24" s="202"/>
      <c r="F24" s="202"/>
      <c r="G24" s="202"/>
      <c r="H24" s="202"/>
      <c r="I24" s="203"/>
      <c r="J24" s="191">
        <v>0</v>
      </c>
      <c r="K24" s="192"/>
    </row>
    <row r="25" spans="2:11" ht="18" customHeight="1" x14ac:dyDescent="0.25">
      <c r="B25" s="193" t="s">
        <v>25</v>
      </c>
      <c r="C25" s="194"/>
      <c r="D25" s="194"/>
      <c r="E25" s="194"/>
      <c r="F25" s="194"/>
      <c r="G25" s="194"/>
      <c r="H25" s="194"/>
      <c r="I25" s="195"/>
      <c r="J25" s="196">
        <f>SUM(J22:K24)</f>
        <v>133.33000000000001</v>
      </c>
      <c r="K25" s="197"/>
    </row>
    <row r="26" spans="2:11" ht="57.75" customHeight="1" x14ac:dyDescent="0.25">
      <c r="B26" s="164" t="s">
        <v>26</v>
      </c>
      <c r="C26" s="165"/>
      <c r="D26" s="165"/>
      <c r="E26" s="165"/>
      <c r="F26" s="165"/>
      <c r="G26" s="165"/>
      <c r="H26" s="165"/>
      <c r="I26" s="165"/>
      <c r="J26" s="165"/>
      <c r="K26" s="166"/>
    </row>
    <row r="27" spans="2:11" x14ac:dyDescent="0.25">
      <c r="B27" s="16" t="s">
        <v>27</v>
      </c>
      <c r="C27" s="147" t="s">
        <v>28</v>
      </c>
      <c r="D27" s="74"/>
      <c r="E27" s="74"/>
      <c r="F27" s="74"/>
      <c r="G27" s="75"/>
      <c r="H27" s="187">
        <f>H36</f>
        <v>0.3680000000000001</v>
      </c>
      <c r="I27" s="75"/>
      <c r="J27" s="147" t="s">
        <v>9</v>
      </c>
      <c r="K27" s="148"/>
    </row>
    <row r="28" spans="2:11" x14ac:dyDescent="0.25">
      <c r="B28" s="50" t="s">
        <v>10</v>
      </c>
      <c r="C28" s="44" t="s">
        <v>29</v>
      </c>
      <c r="D28" s="42"/>
      <c r="E28" s="42"/>
      <c r="F28" s="42"/>
      <c r="G28" s="43"/>
      <c r="H28" s="143">
        <v>0.2</v>
      </c>
      <c r="I28" s="144"/>
      <c r="J28" s="145">
        <f>H28*J14</f>
        <v>327.47520000000003</v>
      </c>
      <c r="K28" s="146"/>
    </row>
    <row r="29" spans="2:11" x14ac:dyDescent="0.25">
      <c r="B29" s="41" t="s">
        <v>12</v>
      </c>
      <c r="C29" s="136" t="s">
        <v>30</v>
      </c>
      <c r="D29" s="137"/>
      <c r="E29" s="137"/>
      <c r="F29" s="137"/>
      <c r="G29" s="138"/>
      <c r="H29" s="143">
        <v>1.4999999999999999E-2</v>
      </c>
      <c r="I29" s="144"/>
      <c r="J29" s="145">
        <f>H29*J14</f>
        <v>24.560639999999999</v>
      </c>
      <c r="K29" s="146"/>
    </row>
    <row r="30" spans="2:11" x14ac:dyDescent="0.25">
      <c r="B30" s="41" t="s">
        <v>13</v>
      </c>
      <c r="C30" s="136" t="s">
        <v>31</v>
      </c>
      <c r="D30" s="137"/>
      <c r="E30" s="137"/>
      <c r="F30" s="137"/>
      <c r="G30" s="138"/>
      <c r="H30" s="143">
        <v>0.01</v>
      </c>
      <c r="I30" s="144"/>
      <c r="J30" s="145">
        <f>H30*J14</f>
        <v>16.373760000000001</v>
      </c>
      <c r="K30" s="146"/>
    </row>
    <row r="31" spans="2:11" x14ac:dyDescent="0.25">
      <c r="B31" s="41" t="s">
        <v>19</v>
      </c>
      <c r="C31" s="136" t="s">
        <v>32</v>
      </c>
      <c r="D31" s="137"/>
      <c r="E31" s="137"/>
      <c r="F31" s="137"/>
      <c r="G31" s="138"/>
      <c r="H31" s="143">
        <v>2E-3</v>
      </c>
      <c r="I31" s="144"/>
      <c r="J31" s="145">
        <f>H31*J14</f>
        <v>3.2747519999999999</v>
      </c>
      <c r="K31" s="146"/>
    </row>
    <row r="32" spans="2:11" x14ac:dyDescent="0.25">
      <c r="B32" s="41" t="s">
        <v>20</v>
      </c>
      <c r="C32" s="136" t="s">
        <v>33</v>
      </c>
      <c r="D32" s="137"/>
      <c r="E32" s="137"/>
      <c r="F32" s="137"/>
      <c r="G32" s="138"/>
      <c r="H32" s="143">
        <v>2.5000000000000001E-2</v>
      </c>
      <c r="I32" s="144"/>
      <c r="J32" s="145">
        <f>H32*J14</f>
        <v>40.934400000000004</v>
      </c>
      <c r="K32" s="146"/>
    </row>
    <row r="33" spans="2:11" x14ac:dyDescent="0.25">
      <c r="B33" s="41" t="s">
        <v>21</v>
      </c>
      <c r="C33" s="136" t="s">
        <v>34</v>
      </c>
      <c r="D33" s="137"/>
      <c r="E33" s="137"/>
      <c r="F33" s="137"/>
      <c r="G33" s="138"/>
      <c r="H33" s="143">
        <v>0.08</v>
      </c>
      <c r="I33" s="144"/>
      <c r="J33" s="145">
        <f>H33*J14</f>
        <v>130.99008000000001</v>
      </c>
      <c r="K33" s="146"/>
    </row>
    <row r="34" spans="2:11" x14ac:dyDescent="0.25">
      <c r="B34" s="41" t="s">
        <v>35</v>
      </c>
      <c r="C34" s="136" t="s">
        <v>36</v>
      </c>
      <c r="D34" s="137"/>
      <c r="E34" s="137"/>
      <c r="F34" s="137"/>
      <c r="G34" s="138"/>
      <c r="H34" s="143">
        <v>0.03</v>
      </c>
      <c r="I34" s="144"/>
      <c r="J34" s="145">
        <f>H34*J14</f>
        <v>49.121279999999999</v>
      </c>
      <c r="K34" s="146"/>
    </row>
    <row r="35" spans="2:11" x14ac:dyDescent="0.25">
      <c r="B35" s="41" t="s">
        <v>37</v>
      </c>
      <c r="C35" s="136" t="s">
        <v>38</v>
      </c>
      <c r="D35" s="137"/>
      <c r="E35" s="137"/>
      <c r="F35" s="137"/>
      <c r="G35" s="138"/>
      <c r="H35" s="143">
        <v>6.0000000000000001E-3</v>
      </c>
      <c r="I35" s="144"/>
      <c r="J35" s="145">
        <f>H35*J14</f>
        <v>9.8242560000000001</v>
      </c>
      <c r="K35" s="146"/>
    </row>
    <row r="36" spans="2:11" x14ac:dyDescent="0.25">
      <c r="B36" s="167" t="s">
        <v>39</v>
      </c>
      <c r="C36" s="168"/>
      <c r="D36" s="168"/>
      <c r="E36" s="168"/>
      <c r="F36" s="168"/>
      <c r="G36" s="169"/>
      <c r="H36" s="170">
        <f>SUM(H28:H35)</f>
        <v>0.3680000000000001</v>
      </c>
      <c r="I36" s="171"/>
      <c r="J36" s="172">
        <f>SUM(J28:J35)</f>
        <v>602.55436799999995</v>
      </c>
      <c r="K36" s="173"/>
    </row>
    <row r="37" spans="2:11" x14ac:dyDescent="0.25">
      <c r="B37" s="16" t="s">
        <v>40</v>
      </c>
      <c r="C37" s="147" t="s">
        <v>41</v>
      </c>
      <c r="D37" s="74"/>
      <c r="E37" s="74"/>
      <c r="F37" s="74"/>
      <c r="G37" s="75"/>
      <c r="H37" s="147" t="s">
        <v>42</v>
      </c>
      <c r="I37" s="75"/>
      <c r="J37" s="147" t="s">
        <v>9</v>
      </c>
      <c r="K37" s="148"/>
    </row>
    <row r="38" spans="2:11" x14ac:dyDescent="0.25">
      <c r="B38" s="17" t="s">
        <v>10</v>
      </c>
      <c r="C38" s="136" t="s">
        <v>43</v>
      </c>
      <c r="D38" s="137"/>
      <c r="E38" s="137"/>
      <c r="F38" s="137"/>
      <c r="G38" s="138"/>
      <c r="H38" s="152">
        <v>8.3299999999999999E-2</v>
      </c>
      <c r="I38" s="153"/>
      <c r="J38" s="145">
        <f>H38*J14</f>
        <v>136.3934208</v>
      </c>
      <c r="K38" s="146"/>
    </row>
    <row r="39" spans="2:11" x14ac:dyDescent="0.25">
      <c r="B39" s="14" t="s">
        <v>10</v>
      </c>
      <c r="C39" s="180" t="s">
        <v>44</v>
      </c>
      <c r="D39" s="181"/>
      <c r="E39" s="181"/>
      <c r="F39" s="181"/>
      <c r="G39" s="182"/>
      <c r="H39" s="183">
        <v>0.36799999999999999</v>
      </c>
      <c r="I39" s="184"/>
      <c r="J39" s="185">
        <f>H39*J38</f>
        <v>50.192778854399997</v>
      </c>
      <c r="K39" s="186"/>
    </row>
    <row r="40" spans="2:11" x14ac:dyDescent="0.25">
      <c r="B40" s="167" t="s">
        <v>45</v>
      </c>
      <c r="C40" s="168"/>
      <c r="D40" s="168"/>
      <c r="E40" s="168"/>
      <c r="F40" s="168"/>
      <c r="G40" s="169"/>
      <c r="H40" s="170">
        <f>H38+H39</f>
        <v>0.45129999999999998</v>
      </c>
      <c r="I40" s="171"/>
      <c r="J40" s="161">
        <f>J38+J39</f>
        <v>186.58619965439999</v>
      </c>
      <c r="K40" s="162"/>
    </row>
    <row r="41" spans="2:11" x14ac:dyDescent="0.25">
      <c r="B41" s="16" t="s">
        <v>46</v>
      </c>
      <c r="C41" s="147" t="s">
        <v>41</v>
      </c>
      <c r="D41" s="74"/>
      <c r="E41" s="74"/>
      <c r="F41" s="74"/>
      <c r="G41" s="75"/>
      <c r="H41" s="147" t="s">
        <v>42</v>
      </c>
      <c r="I41" s="75"/>
      <c r="J41" s="147" t="s">
        <v>9</v>
      </c>
      <c r="K41" s="148"/>
    </row>
    <row r="42" spans="2:11" x14ac:dyDescent="0.25">
      <c r="B42" s="17" t="s">
        <v>10</v>
      </c>
      <c r="C42" s="136" t="s">
        <v>47</v>
      </c>
      <c r="D42" s="137"/>
      <c r="E42" s="137"/>
      <c r="F42" s="137"/>
      <c r="G42" s="138"/>
      <c r="H42" s="143">
        <v>6.4999999999999997E-3</v>
      </c>
      <c r="I42" s="144"/>
      <c r="J42" s="145">
        <f>H42*J14</f>
        <v>10.642944</v>
      </c>
      <c r="K42" s="146"/>
    </row>
    <row r="43" spans="2:11" x14ac:dyDescent="0.25">
      <c r="B43" s="41" t="s">
        <v>12</v>
      </c>
      <c r="C43" s="178" t="s">
        <v>48</v>
      </c>
      <c r="D43" s="165"/>
      <c r="E43" s="165"/>
      <c r="F43" s="165"/>
      <c r="G43" s="179"/>
      <c r="H43" s="139">
        <v>0.36799999999999999</v>
      </c>
      <c r="I43" s="140"/>
      <c r="J43" s="145">
        <f>J42*H43</f>
        <v>3.9166033919999999</v>
      </c>
      <c r="K43" s="146"/>
    </row>
    <row r="44" spans="2:11" x14ac:dyDescent="0.25">
      <c r="B44" s="167" t="s">
        <v>49</v>
      </c>
      <c r="C44" s="168"/>
      <c r="D44" s="168"/>
      <c r="E44" s="168"/>
      <c r="F44" s="168"/>
      <c r="G44" s="169"/>
      <c r="H44" s="170">
        <f>H42+H43</f>
        <v>0.3745</v>
      </c>
      <c r="I44" s="171"/>
      <c r="J44" s="172">
        <f>SUM(J42:J43)</f>
        <v>14.559547391999999</v>
      </c>
      <c r="K44" s="173"/>
    </row>
    <row r="45" spans="2:11" x14ac:dyDescent="0.25">
      <c r="B45" s="16" t="s">
        <v>50</v>
      </c>
      <c r="C45" s="147" t="s">
        <v>51</v>
      </c>
      <c r="D45" s="74"/>
      <c r="E45" s="74"/>
      <c r="F45" s="74"/>
      <c r="G45" s="75"/>
      <c r="H45" s="147" t="s">
        <v>42</v>
      </c>
      <c r="I45" s="75"/>
      <c r="J45" s="147" t="s">
        <v>9</v>
      </c>
      <c r="K45" s="148"/>
    </row>
    <row r="46" spans="2:11" x14ac:dyDescent="0.25">
      <c r="B46" s="17" t="s">
        <v>10</v>
      </c>
      <c r="C46" s="136" t="s">
        <v>52</v>
      </c>
      <c r="D46" s="137"/>
      <c r="E46" s="137"/>
      <c r="F46" s="137"/>
      <c r="G46" s="138"/>
      <c r="H46" s="143">
        <v>4.1999999999999997E-3</v>
      </c>
      <c r="I46" s="144"/>
      <c r="J46" s="145">
        <f>H46*J14</f>
        <v>6.8769791999999992</v>
      </c>
      <c r="K46" s="146"/>
    </row>
    <row r="47" spans="2:11" x14ac:dyDescent="0.25">
      <c r="B47" s="41" t="s">
        <v>12</v>
      </c>
      <c r="C47" s="136" t="s">
        <v>53</v>
      </c>
      <c r="D47" s="137"/>
      <c r="E47" s="137"/>
      <c r="F47" s="137"/>
      <c r="G47" s="138"/>
      <c r="H47" s="177">
        <v>3.5999999999999997E-2</v>
      </c>
      <c r="I47" s="140"/>
      <c r="J47" s="145">
        <f>H47*J46</f>
        <v>0.24757125119999995</v>
      </c>
      <c r="K47" s="146"/>
    </row>
    <row r="48" spans="2:11" x14ac:dyDescent="0.25">
      <c r="B48" s="41" t="s">
        <v>13</v>
      </c>
      <c r="C48" s="136" t="s">
        <v>54</v>
      </c>
      <c r="D48" s="137"/>
      <c r="E48" s="137"/>
      <c r="F48" s="137"/>
      <c r="G48" s="138"/>
      <c r="H48" s="139">
        <v>2E-3</v>
      </c>
      <c r="I48" s="140"/>
      <c r="J48" s="145">
        <f>H48*J46</f>
        <v>1.3753958399999999E-2</v>
      </c>
      <c r="K48" s="146"/>
    </row>
    <row r="49" spans="2:11" x14ac:dyDescent="0.25">
      <c r="B49" s="41" t="s">
        <v>19</v>
      </c>
      <c r="C49" s="136" t="s">
        <v>55</v>
      </c>
      <c r="D49" s="137"/>
      <c r="E49" s="137"/>
      <c r="F49" s="137"/>
      <c r="G49" s="138"/>
      <c r="H49" s="143">
        <v>1.9439999999999999E-2</v>
      </c>
      <c r="I49" s="144"/>
      <c r="J49" s="145">
        <f>H49*J14</f>
        <v>31.830589439999997</v>
      </c>
      <c r="K49" s="146"/>
    </row>
    <row r="50" spans="2:11" x14ac:dyDescent="0.25">
      <c r="B50" s="41" t="s">
        <v>20</v>
      </c>
      <c r="C50" s="174" t="s">
        <v>56</v>
      </c>
      <c r="D50" s="175"/>
      <c r="E50" s="175"/>
      <c r="F50" s="175"/>
      <c r="G50" s="176"/>
      <c r="H50" s="139">
        <v>3.2659999999999998E-3</v>
      </c>
      <c r="I50" s="140"/>
      <c r="J50" s="145">
        <f>H50*J49</f>
        <v>0.10395870511103998</v>
      </c>
      <c r="K50" s="146"/>
    </row>
    <row r="51" spans="2:11" x14ac:dyDescent="0.25">
      <c r="B51" s="41" t="s">
        <v>21</v>
      </c>
      <c r="C51" s="136" t="s">
        <v>57</v>
      </c>
      <c r="D51" s="137"/>
      <c r="E51" s="137"/>
      <c r="F51" s="137"/>
      <c r="G51" s="138"/>
      <c r="H51" s="143">
        <v>2E-3</v>
      </c>
      <c r="I51" s="144"/>
      <c r="J51" s="145">
        <f>H51*J49</f>
        <v>6.3661178880000002E-2</v>
      </c>
      <c r="K51" s="146"/>
    </row>
    <row r="52" spans="2:11" x14ac:dyDescent="0.25">
      <c r="B52" s="167" t="s">
        <v>58</v>
      </c>
      <c r="C52" s="168"/>
      <c r="D52" s="168"/>
      <c r="E52" s="168"/>
      <c r="F52" s="168"/>
      <c r="G52" s="169"/>
      <c r="H52" s="170">
        <f>SUM(H46:H51)</f>
        <v>6.6906000000000007E-2</v>
      </c>
      <c r="I52" s="171"/>
      <c r="J52" s="172">
        <f>SUM(J46:J51)</f>
        <v>39.13651373359103</v>
      </c>
      <c r="K52" s="173"/>
    </row>
    <row r="53" spans="2:11" ht="58.5" customHeight="1" x14ac:dyDescent="0.25">
      <c r="B53" s="164" t="s">
        <v>59</v>
      </c>
      <c r="C53" s="165"/>
      <c r="D53" s="165"/>
      <c r="E53" s="165"/>
      <c r="F53" s="165"/>
      <c r="G53" s="165"/>
      <c r="H53" s="165"/>
      <c r="I53" s="165"/>
      <c r="J53" s="165"/>
      <c r="K53" s="166"/>
    </row>
    <row r="54" spans="2:11" x14ac:dyDescent="0.25">
      <c r="B54" s="16" t="s">
        <v>60</v>
      </c>
      <c r="C54" s="147" t="s">
        <v>41</v>
      </c>
      <c r="D54" s="74"/>
      <c r="E54" s="74"/>
      <c r="F54" s="74"/>
      <c r="G54" s="75"/>
      <c r="H54" s="147" t="s">
        <v>42</v>
      </c>
      <c r="I54" s="75"/>
      <c r="J54" s="147" t="s">
        <v>9</v>
      </c>
      <c r="K54" s="148"/>
    </row>
    <row r="55" spans="2:11" x14ac:dyDescent="0.25">
      <c r="B55" s="17" t="s">
        <v>10</v>
      </c>
      <c r="C55" s="136" t="s">
        <v>61</v>
      </c>
      <c r="D55" s="137"/>
      <c r="E55" s="137"/>
      <c r="F55" s="137"/>
      <c r="G55" s="138"/>
      <c r="H55" s="143">
        <v>0.1111</v>
      </c>
      <c r="I55" s="144"/>
      <c r="J55" s="145">
        <f>H55*J14</f>
        <v>181.9124736</v>
      </c>
      <c r="K55" s="146"/>
    </row>
    <row r="56" spans="2:11" x14ac:dyDescent="0.25">
      <c r="B56" s="41" t="s">
        <v>12</v>
      </c>
      <c r="C56" s="136" t="s">
        <v>62</v>
      </c>
      <c r="D56" s="137"/>
      <c r="E56" s="137"/>
      <c r="F56" s="137"/>
      <c r="G56" s="138"/>
      <c r="H56" s="143">
        <v>1.66E-2</v>
      </c>
      <c r="I56" s="144"/>
      <c r="J56" s="145">
        <f>H56*J14</f>
        <v>27.180441599999998</v>
      </c>
      <c r="K56" s="146"/>
    </row>
    <row r="57" spans="2:11" x14ac:dyDescent="0.25">
      <c r="B57" s="41" t="s">
        <v>13</v>
      </c>
      <c r="C57" s="136" t="s">
        <v>63</v>
      </c>
      <c r="D57" s="137"/>
      <c r="E57" s="137"/>
      <c r="F57" s="137"/>
      <c r="G57" s="138"/>
      <c r="H57" s="143">
        <v>2.0000000000000001E-4</v>
      </c>
      <c r="I57" s="144"/>
      <c r="J57" s="145">
        <f>H57*J14</f>
        <v>0.32747520000000002</v>
      </c>
      <c r="K57" s="146"/>
    </row>
    <row r="58" spans="2:11" x14ac:dyDescent="0.25">
      <c r="B58" s="41" t="s">
        <v>19</v>
      </c>
      <c r="C58" s="136" t="s">
        <v>64</v>
      </c>
      <c r="D58" s="137"/>
      <c r="E58" s="137"/>
      <c r="F58" s="137"/>
      <c r="G58" s="138"/>
      <c r="H58" s="143">
        <v>2.8E-3</v>
      </c>
      <c r="I58" s="144"/>
      <c r="J58" s="145">
        <f>H58*J11</f>
        <v>4.0409600000000001</v>
      </c>
      <c r="K58" s="146"/>
    </row>
    <row r="59" spans="2:11" x14ac:dyDescent="0.25">
      <c r="B59" s="41" t="s">
        <v>20</v>
      </c>
      <c r="C59" s="136" t="s">
        <v>65</v>
      </c>
      <c r="D59" s="137"/>
      <c r="E59" s="137"/>
      <c r="F59" s="137"/>
      <c r="G59" s="138"/>
      <c r="H59" s="143">
        <v>2.9999999999999997E-4</v>
      </c>
      <c r="I59" s="144"/>
      <c r="J59" s="145">
        <f>H59*J14</f>
        <v>0.49121279999999995</v>
      </c>
      <c r="K59" s="146"/>
    </row>
    <row r="60" spans="2:11" x14ac:dyDescent="0.25">
      <c r="B60" s="41" t="s">
        <v>66</v>
      </c>
      <c r="C60" s="136" t="s">
        <v>67</v>
      </c>
      <c r="D60" s="137"/>
      <c r="E60" s="137"/>
      <c r="F60" s="137"/>
      <c r="G60" s="138"/>
      <c r="H60" s="143">
        <v>4.4000000000000003E-3</v>
      </c>
      <c r="I60" s="144"/>
      <c r="J60" s="145">
        <f>H60*J14</f>
        <v>7.2044544000000004</v>
      </c>
      <c r="K60" s="146"/>
    </row>
    <row r="61" spans="2:11" x14ac:dyDescent="0.25">
      <c r="B61" s="156" t="s">
        <v>68</v>
      </c>
      <c r="C61" s="157"/>
      <c r="D61" s="157"/>
      <c r="E61" s="157"/>
      <c r="F61" s="157"/>
      <c r="G61" s="158"/>
      <c r="H61" s="152">
        <f>H59+H58+H57+H56+H55+H60</f>
        <v>0.13539999999999999</v>
      </c>
      <c r="I61" s="153"/>
      <c r="J61" s="112">
        <f>SUM(J55:J60)</f>
        <v>221.15701760000002</v>
      </c>
      <c r="K61" s="163"/>
    </row>
    <row r="62" spans="2:11" x14ac:dyDescent="0.25">
      <c r="B62" s="18" t="s">
        <v>35</v>
      </c>
      <c r="C62" s="149" t="s">
        <v>69</v>
      </c>
      <c r="D62" s="150"/>
      <c r="E62" s="150"/>
      <c r="F62" s="150"/>
      <c r="G62" s="151"/>
      <c r="H62" s="152">
        <v>0.36799999999999999</v>
      </c>
      <c r="I62" s="153"/>
      <c r="J62" s="154">
        <f>H62*J61</f>
        <v>81.385782476800003</v>
      </c>
      <c r="K62" s="155"/>
    </row>
    <row r="63" spans="2:11" x14ac:dyDescent="0.25">
      <c r="B63" s="156" t="s">
        <v>70</v>
      </c>
      <c r="C63" s="157"/>
      <c r="D63" s="157"/>
      <c r="E63" s="157"/>
      <c r="F63" s="157"/>
      <c r="G63" s="158"/>
      <c r="H63" s="159">
        <f>H61+H62</f>
        <v>0.50339999999999996</v>
      </c>
      <c r="I63" s="160"/>
      <c r="J63" s="161">
        <f>SUM(J61:J62)</f>
        <v>302.54280007680001</v>
      </c>
      <c r="K63" s="162"/>
    </row>
    <row r="64" spans="2:11" x14ac:dyDescent="0.25">
      <c r="B64" s="16" t="s">
        <v>71</v>
      </c>
      <c r="C64" s="147" t="s">
        <v>72</v>
      </c>
      <c r="D64" s="115"/>
      <c r="E64" s="115"/>
      <c r="F64" s="115"/>
      <c r="G64" s="116"/>
      <c r="H64" s="147" t="s">
        <v>42</v>
      </c>
      <c r="I64" s="75"/>
      <c r="J64" s="147" t="s">
        <v>9</v>
      </c>
      <c r="K64" s="148"/>
    </row>
    <row r="65" spans="2:11" x14ac:dyDescent="0.25">
      <c r="B65" s="13" t="s">
        <v>27</v>
      </c>
      <c r="C65" s="136" t="s">
        <v>73</v>
      </c>
      <c r="D65" s="137"/>
      <c r="E65" s="137"/>
      <c r="F65" s="137"/>
      <c r="G65" s="138"/>
      <c r="H65" s="143">
        <f>+H36</f>
        <v>0.3680000000000001</v>
      </c>
      <c r="I65" s="144"/>
      <c r="J65" s="145">
        <f>J36</f>
        <v>602.55436799999995</v>
      </c>
      <c r="K65" s="146"/>
    </row>
    <row r="66" spans="2:11" x14ac:dyDescent="0.25">
      <c r="B66" s="47" t="s">
        <v>40</v>
      </c>
      <c r="C66" s="136" t="s">
        <v>74</v>
      </c>
      <c r="D66" s="137"/>
      <c r="E66" s="137"/>
      <c r="F66" s="137"/>
      <c r="G66" s="138"/>
      <c r="H66" s="143">
        <f>H40</f>
        <v>0.45129999999999998</v>
      </c>
      <c r="I66" s="144"/>
      <c r="J66" s="145">
        <f>J40</f>
        <v>186.58619965439999</v>
      </c>
      <c r="K66" s="146"/>
    </row>
    <row r="67" spans="2:11" x14ac:dyDescent="0.25">
      <c r="B67" s="47" t="s">
        <v>46</v>
      </c>
      <c r="C67" s="136" t="s">
        <v>47</v>
      </c>
      <c r="D67" s="137"/>
      <c r="E67" s="137"/>
      <c r="F67" s="137"/>
      <c r="G67" s="138"/>
      <c r="H67" s="143">
        <f>H44</f>
        <v>0.3745</v>
      </c>
      <c r="I67" s="144"/>
      <c r="J67" s="145">
        <f>J44</f>
        <v>14.559547391999999</v>
      </c>
      <c r="K67" s="146"/>
    </row>
    <row r="68" spans="2:11" x14ac:dyDescent="0.25">
      <c r="B68" s="47" t="s">
        <v>50</v>
      </c>
      <c r="C68" s="136" t="s">
        <v>75</v>
      </c>
      <c r="D68" s="137"/>
      <c r="E68" s="137"/>
      <c r="F68" s="137"/>
      <c r="G68" s="138"/>
      <c r="H68" s="139">
        <f>H52</f>
        <v>6.6906000000000007E-2</v>
      </c>
      <c r="I68" s="140"/>
      <c r="J68" s="141">
        <f>J52</f>
        <v>39.13651373359103</v>
      </c>
      <c r="K68" s="142"/>
    </row>
    <row r="69" spans="2:11" x14ac:dyDescent="0.25">
      <c r="B69" s="47" t="s">
        <v>60</v>
      </c>
      <c r="C69" s="136" t="s">
        <v>76</v>
      </c>
      <c r="D69" s="137"/>
      <c r="E69" s="137"/>
      <c r="F69" s="137"/>
      <c r="G69" s="138"/>
      <c r="H69" s="139">
        <f>H63</f>
        <v>0.50339999999999996</v>
      </c>
      <c r="I69" s="140"/>
      <c r="J69" s="141">
        <f>J63</f>
        <v>302.54280007680001</v>
      </c>
      <c r="K69" s="142"/>
    </row>
    <row r="70" spans="2:11" x14ac:dyDescent="0.25">
      <c r="B70" s="124" t="s">
        <v>77</v>
      </c>
      <c r="C70" s="125"/>
      <c r="D70" s="125"/>
      <c r="E70" s="125"/>
      <c r="F70" s="125"/>
      <c r="G70" s="126"/>
      <c r="H70" s="127">
        <f>SUM(H65:H69)</f>
        <v>1.764106</v>
      </c>
      <c r="I70" s="128"/>
      <c r="J70" s="129">
        <f>SUM(J65:J69)</f>
        <v>1145.379428856791</v>
      </c>
      <c r="K70" s="130"/>
    </row>
    <row r="71" spans="2:11" x14ac:dyDescent="0.25">
      <c r="B71" s="131" t="s">
        <v>78</v>
      </c>
      <c r="C71" s="132"/>
      <c r="D71" s="132"/>
      <c r="E71" s="132"/>
      <c r="F71" s="132"/>
      <c r="G71" s="132"/>
      <c r="H71" s="132"/>
      <c r="I71" s="132"/>
      <c r="J71" s="132"/>
      <c r="K71" s="19"/>
    </row>
    <row r="72" spans="2:11" x14ac:dyDescent="0.25">
      <c r="B72" s="133" t="s">
        <v>79</v>
      </c>
      <c r="C72" s="134"/>
      <c r="D72" s="134"/>
      <c r="E72" s="134"/>
      <c r="F72" s="134"/>
      <c r="G72" s="134"/>
      <c r="H72" s="134"/>
      <c r="I72" s="134"/>
      <c r="J72" s="134"/>
      <c r="K72" s="19"/>
    </row>
    <row r="73" spans="2:11" x14ac:dyDescent="0.25">
      <c r="B73" s="117" t="s">
        <v>80</v>
      </c>
      <c r="C73" s="118"/>
      <c r="D73" s="118"/>
      <c r="E73" s="118"/>
      <c r="F73" s="118"/>
      <c r="G73" s="118"/>
      <c r="H73" s="118"/>
      <c r="I73" s="118"/>
      <c r="J73" s="118"/>
      <c r="K73" s="135"/>
    </row>
    <row r="74" spans="2:11" x14ac:dyDescent="0.25">
      <c r="B74" s="114" t="s">
        <v>14</v>
      </c>
      <c r="C74" s="115"/>
      <c r="D74" s="115"/>
      <c r="E74" s="115"/>
      <c r="F74" s="115"/>
      <c r="G74" s="115"/>
      <c r="H74" s="115"/>
      <c r="I74" s="116"/>
      <c r="J74" s="20">
        <f>J14</f>
        <v>1637.376</v>
      </c>
      <c r="K74" s="19"/>
    </row>
    <row r="75" spans="2:11" x14ac:dyDescent="0.25">
      <c r="B75" s="114" t="s">
        <v>22</v>
      </c>
      <c r="C75" s="115"/>
      <c r="D75" s="115"/>
      <c r="E75" s="115"/>
      <c r="F75" s="115"/>
      <c r="G75" s="115"/>
      <c r="H75" s="115"/>
      <c r="I75" s="116"/>
      <c r="J75" s="20">
        <f>J19</f>
        <v>263.49200000000002</v>
      </c>
      <c r="K75" s="19"/>
    </row>
    <row r="76" spans="2:11" x14ac:dyDescent="0.25">
      <c r="B76" s="114" t="s">
        <v>25</v>
      </c>
      <c r="C76" s="115"/>
      <c r="D76" s="115"/>
      <c r="E76" s="115"/>
      <c r="F76" s="115"/>
      <c r="G76" s="115"/>
      <c r="H76" s="115"/>
      <c r="I76" s="116"/>
      <c r="J76" s="20">
        <f>J25</f>
        <v>133.33000000000001</v>
      </c>
      <c r="K76" s="19"/>
    </row>
    <row r="77" spans="2:11" x14ac:dyDescent="0.25">
      <c r="B77" s="114" t="s">
        <v>77</v>
      </c>
      <c r="C77" s="115"/>
      <c r="D77" s="115"/>
      <c r="E77" s="115"/>
      <c r="F77" s="115"/>
      <c r="G77" s="115"/>
      <c r="H77" s="115"/>
      <c r="I77" s="116"/>
      <c r="J77" s="21">
        <f>J70</f>
        <v>1145.379428856791</v>
      </c>
      <c r="K77" s="19"/>
    </row>
    <row r="78" spans="2:11" x14ac:dyDescent="0.25">
      <c r="B78" s="117" t="s">
        <v>81</v>
      </c>
      <c r="C78" s="118"/>
      <c r="D78" s="118"/>
      <c r="E78" s="118"/>
      <c r="F78" s="118"/>
      <c r="G78" s="118"/>
      <c r="H78" s="118"/>
      <c r="I78" s="119"/>
      <c r="J78" s="22">
        <f>SUM(J74:J77)</f>
        <v>3179.5774288567909</v>
      </c>
      <c r="K78" s="19"/>
    </row>
    <row r="79" spans="2:11" x14ac:dyDescent="0.25">
      <c r="B79" s="24" t="s">
        <v>82</v>
      </c>
      <c r="C79" s="25"/>
      <c r="D79" s="25"/>
      <c r="E79" s="25"/>
      <c r="F79" s="25"/>
      <c r="G79" s="25"/>
      <c r="H79" s="25"/>
      <c r="I79" s="25"/>
      <c r="J79" s="49"/>
      <c r="K79" s="19"/>
    </row>
    <row r="80" spans="2:11" x14ac:dyDescent="0.25">
      <c r="B80" s="13" t="s">
        <v>83</v>
      </c>
      <c r="C80" s="120" t="s">
        <v>84</v>
      </c>
      <c r="D80" s="121"/>
      <c r="E80" s="121"/>
      <c r="F80" s="121"/>
      <c r="G80" s="26" t="s">
        <v>42</v>
      </c>
      <c r="H80" s="122" t="s">
        <v>9</v>
      </c>
      <c r="I80" s="123"/>
      <c r="J80" s="49"/>
      <c r="K80" s="19"/>
    </row>
    <row r="81" spans="2:11" x14ac:dyDescent="0.25">
      <c r="B81" s="13" t="s">
        <v>10</v>
      </c>
      <c r="C81" s="62" t="s">
        <v>85</v>
      </c>
      <c r="D81" s="76"/>
      <c r="E81" s="76"/>
      <c r="F81" s="76"/>
      <c r="G81" s="39">
        <v>0</v>
      </c>
      <c r="H81" s="63">
        <f>J78*G81</f>
        <v>0</v>
      </c>
      <c r="I81" s="108"/>
      <c r="J81" s="20"/>
      <c r="K81" s="19"/>
    </row>
    <row r="82" spans="2:11" ht="27.75" customHeight="1" x14ac:dyDescent="0.25">
      <c r="B82" s="95" t="s">
        <v>86</v>
      </c>
      <c r="C82" s="96"/>
      <c r="D82" s="96"/>
      <c r="E82" s="96"/>
      <c r="F82" s="96"/>
      <c r="G82" s="77"/>
      <c r="H82" s="77"/>
      <c r="I82" s="77"/>
      <c r="J82" s="49"/>
      <c r="K82" s="19"/>
    </row>
    <row r="83" spans="2:11" x14ac:dyDescent="0.25">
      <c r="B83" s="27" t="s">
        <v>12</v>
      </c>
      <c r="C83" s="109" t="s">
        <v>87</v>
      </c>
      <c r="D83" s="110"/>
      <c r="E83" s="110"/>
      <c r="F83" s="111"/>
      <c r="G83" s="40">
        <v>0</v>
      </c>
      <c r="H83" s="112">
        <f>J78*G83</f>
        <v>0</v>
      </c>
      <c r="I83" s="113"/>
      <c r="J83" s="51">
        <f>H81+H83</f>
        <v>0</v>
      </c>
      <c r="K83" s="19"/>
    </row>
    <row r="84" spans="2:11" ht="27.75" customHeight="1" x14ac:dyDescent="0.25">
      <c r="B84" s="95" t="s">
        <v>88</v>
      </c>
      <c r="C84" s="96"/>
      <c r="D84" s="96"/>
      <c r="E84" s="96"/>
      <c r="F84" s="96"/>
      <c r="G84" s="77"/>
      <c r="H84" s="77"/>
      <c r="I84" s="77"/>
      <c r="J84" s="20"/>
      <c r="K84" s="19"/>
    </row>
    <row r="85" spans="2:11" x14ac:dyDescent="0.25">
      <c r="B85" s="97" t="s">
        <v>90</v>
      </c>
      <c r="C85" s="98"/>
      <c r="D85" s="98"/>
      <c r="E85" s="98"/>
      <c r="F85" s="98"/>
      <c r="G85" s="98"/>
      <c r="H85" s="98"/>
      <c r="I85" s="98"/>
      <c r="J85" s="20">
        <f>J78+J83</f>
        <v>3179.5774288567909</v>
      </c>
      <c r="K85" s="28"/>
    </row>
    <row r="86" spans="2:11" x14ac:dyDescent="0.25">
      <c r="B86" s="99" t="s">
        <v>114</v>
      </c>
      <c r="C86" s="100"/>
      <c r="D86" s="100"/>
      <c r="E86" s="100"/>
      <c r="F86" s="100"/>
      <c r="G86" s="100"/>
      <c r="H86" s="101"/>
      <c r="I86" s="29">
        <f>1-G89</f>
        <v>0.91349999999999998</v>
      </c>
      <c r="J86" s="22">
        <f>J85/I86</f>
        <v>3480.6539998432304</v>
      </c>
      <c r="K86" s="28"/>
    </row>
    <row r="87" spans="2:11" x14ac:dyDescent="0.25">
      <c r="B87" s="102" t="s">
        <v>99</v>
      </c>
      <c r="C87" s="103"/>
      <c r="D87" s="103"/>
      <c r="E87" s="105" t="s">
        <v>100</v>
      </c>
      <c r="F87" s="106" t="s">
        <v>101</v>
      </c>
      <c r="G87" s="106"/>
      <c r="H87" s="106"/>
      <c r="I87" s="105" t="s">
        <v>102</v>
      </c>
      <c r="J87" s="20"/>
      <c r="K87" s="28"/>
    </row>
    <row r="88" spans="2:11" x14ac:dyDescent="0.25">
      <c r="B88" s="104"/>
      <c r="C88" s="103"/>
      <c r="D88" s="103"/>
      <c r="E88" s="103"/>
      <c r="F88" s="107" t="s">
        <v>103</v>
      </c>
      <c r="G88" s="107"/>
      <c r="H88" s="107"/>
      <c r="I88" s="103"/>
      <c r="J88" s="20"/>
      <c r="K88" s="28"/>
    </row>
    <row r="89" spans="2:11" x14ac:dyDescent="0.25">
      <c r="B89" s="13" t="s">
        <v>13</v>
      </c>
      <c r="C89" s="91" t="s">
        <v>89</v>
      </c>
      <c r="D89" s="92"/>
      <c r="E89" s="92"/>
      <c r="F89" s="93"/>
      <c r="G89" s="31">
        <v>8.6499999999999994E-2</v>
      </c>
      <c r="H89" s="63">
        <f>J86*G89</f>
        <v>301.07657098643938</v>
      </c>
      <c r="I89" s="63"/>
      <c r="J89" s="20"/>
      <c r="K89" s="28"/>
    </row>
    <row r="90" spans="2:11" x14ac:dyDescent="0.25">
      <c r="B90" s="13">
        <v>1</v>
      </c>
      <c r="C90" s="45" t="s">
        <v>91</v>
      </c>
      <c r="D90" s="46"/>
      <c r="E90" s="46"/>
      <c r="F90" s="46"/>
      <c r="G90" s="32"/>
      <c r="H90" s="77"/>
      <c r="I90" s="77"/>
      <c r="J90" s="20"/>
      <c r="K90" s="28"/>
    </row>
    <row r="91" spans="2:11" x14ac:dyDescent="0.25">
      <c r="B91" s="14" t="s">
        <v>92</v>
      </c>
      <c r="C91" s="33" t="s">
        <v>93</v>
      </c>
      <c r="D91" s="46"/>
      <c r="E91" s="46"/>
      <c r="F91" s="46"/>
      <c r="G91" s="32">
        <v>0.03</v>
      </c>
      <c r="H91" s="77">
        <f>J86*G91</f>
        <v>104.41961999529691</v>
      </c>
      <c r="I91" s="77"/>
      <c r="J91" s="20"/>
      <c r="K91" s="28"/>
    </row>
    <row r="92" spans="2:11" x14ac:dyDescent="0.25">
      <c r="B92" s="14" t="s">
        <v>94</v>
      </c>
      <c r="C92" s="94" t="s">
        <v>95</v>
      </c>
      <c r="D92" s="94"/>
      <c r="E92" s="94"/>
      <c r="F92" s="94"/>
      <c r="G92" s="32">
        <v>6.4999999999999997E-3</v>
      </c>
      <c r="H92" s="77">
        <f>J86*G92</f>
        <v>22.624250998980997</v>
      </c>
      <c r="I92" s="77"/>
      <c r="J92" s="20"/>
      <c r="K92" s="28"/>
    </row>
    <row r="93" spans="2:11" x14ac:dyDescent="0.25">
      <c r="B93" s="13">
        <v>2</v>
      </c>
      <c r="C93" s="45" t="s">
        <v>96</v>
      </c>
      <c r="D93" s="46"/>
      <c r="E93" s="46"/>
      <c r="F93" s="46"/>
      <c r="G93" s="32"/>
      <c r="H93" s="77"/>
      <c r="I93" s="77"/>
      <c r="J93" s="20"/>
      <c r="K93" s="28"/>
    </row>
    <row r="94" spans="2:11" x14ac:dyDescent="0.25">
      <c r="B94" s="14" t="s">
        <v>92</v>
      </c>
      <c r="C94" s="33" t="s">
        <v>97</v>
      </c>
      <c r="D94" s="46"/>
      <c r="E94" s="46"/>
      <c r="F94" s="46"/>
      <c r="G94" s="32">
        <v>0.05</v>
      </c>
      <c r="H94" s="77">
        <f>J86*G94</f>
        <v>174.03269999216153</v>
      </c>
      <c r="I94" s="77"/>
      <c r="J94" s="20"/>
      <c r="K94" s="28"/>
    </row>
    <row r="95" spans="2:11" x14ac:dyDescent="0.25">
      <c r="B95" s="88" t="s">
        <v>128</v>
      </c>
      <c r="C95" s="89"/>
      <c r="D95" s="89"/>
      <c r="E95" s="89"/>
      <c r="F95" s="89"/>
      <c r="G95" s="89"/>
      <c r="H95" s="90">
        <f>H91+H92+H94</f>
        <v>301.07657098643944</v>
      </c>
      <c r="I95" s="90"/>
      <c r="J95" s="51">
        <f>J83+H89</f>
        <v>301.07657098643938</v>
      </c>
      <c r="K95" s="28"/>
    </row>
    <row r="96" spans="2:11" x14ac:dyDescent="0.25">
      <c r="B96" s="78"/>
      <c r="C96" s="79"/>
      <c r="D96" s="79"/>
      <c r="E96" s="79"/>
      <c r="F96" s="79"/>
      <c r="G96" s="79"/>
      <c r="H96" s="79"/>
      <c r="I96" s="79"/>
      <c r="J96" s="80"/>
      <c r="K96" s="19"/>
    </row>
    <row r="97" spans="2:11" x14ac:dyDescent="0.25">
      <c r="B97" s="81"/>
      <c r="C97" s="82"/>
      <c r="D97" s="82"/>
      <c r="E97" s="82"/>
      <c r="F97" s="82"/>
      <c r="G97" s="82"/>
      <c r="H97" s="82"/>
      <c r="I97" s="82"/>
      <c r="J97" s="83"/>
      <c r="K97" s="19"/>
    </row>
    <row r="98" spans="2:11" x14ac:dyDescent="0.25">
      <c r="B98" s="84" t="s">
        <v>104</v>
      </c>
      <c r="C98" s="85"/>
      <c r="D98" s="85"/>
      <c r="E98" s="85"/>
      <c r="F98" s="85"/>
      <c r="G98" s="85"/>
      <c r="H98" s="86" t="s">
        <v>9</v>
      </c>
      <c r="I98" s="87"/>
      <c r="J98" s="20"/>
      <c r="K98" s="19"/>
    </row>
    <row r="99" spans="2:11" x14ac:dyDescent="0.25">
      <c r="B99" s="61" t="s">
        <v>14</v>
      </c>
      <c r="C99" s="76"/>
      <c r="D99" s="76"/>
      <c r="E99" s="76"/>
      <c r="F99" s="76"/>
      <c r="G99" s="76"/>
      <c r="H99" s="77">
        <f>J14</f>
        <v>1637.376</v>
      </c>
      <c r="I99" s="77"/>
      <c r="J99" s="49"/>
      <c r="K99" s="19"/>
    </row>
    <row r="100" spans="2:11" x14ac:dyDescent="0.25">
      <c r="B100" s="61" t="s">
        <v>22</v>
      </c>
      <c r="C100" s="76"/>
      <c r="D100" s="76"/>
      <c r="E100" s="76"/>
      <c r="F100" s="76"/>
      <c r="G100" s="76"/>
      <c r="H100" s="77">
        <f>J19</f>
        <v>263.49200000000002</v>
      </c>
      <c r="I100" s="77"/>
      <c r="J100" s="49"/>
      <c r="K100" s="19"/>
    </row>
    <row r="101" spans="2:11" x14ac:dyDescent="0.25">
      <c r="B101" s="61" t="s">
        <v>25</v>
      </c>
      <c r="C101" s="76"/>
      <c r="D101" s="76"/>
      <c r="E101" s="76"/>
      <c r="F101" s="76"/>
      <c r="G101" s="76"/>
      <c r="H101" s="77">
        <f>J25</f>
        <v>133.33000000000001</v>
      </c>
      <c r="I101" s="77"/>
      <c r="J101" s="49"/>
      <c r="K101" s="19"/>
    </row>
    <row r="102" spans="2:11" x14ac:dyDescent="0.25">
      <c r="B102" s="61" t="s">
        <v>77</v>
      </c>
      <c r="C102" s="76"/>
      <c r="D102" s="76"/>
      <c r="E102" s="76"/>
      <c r="F102" s="76"/>
      <c r="G102" s="76"/>
      <c r="H102" s="77">
        <f>J70</f>
        <v>1145.379428856791</v>
      </c>
      <c r="I102" s="77"/>
      <c r="J102" s="49"/>
      <c r="K102" s="19"/>
    </row>
    <row r="103" spans="2:11" x14ac:dyDescent="0.25">
      <c r="B103" s="61" t="s">
        <v>98</v>
      </c>
      <c r="C103" s="76"/>
      <c r="D103" s="76"/>
      <c r="E103" s="76"/>
      <c r="F103" s="76"/>
      <c r="G103" s="76"/>
      <c r="H103" s="77">
        <f>J95</f>
        <v>301.07657098643938</v>
      </c>
      <c r="I103" s="77"/>
      <c r="J103" s="49"/>
      <c r="K103" s="19"/>
    </row>
    <row r="104" spans="2:11" x14ac:dyDescent="0.25">
      <c r="B104" s="70" t="s">
        <v>105</v>
      </c>
      <c r="C104" s="71"/>
      <c r="D104" s="71"/>
      <c r="E104" s="71"/>
      <c r="F104" s="71"/>
      <c r="G104" s="71"/>
      <c r="H104" s="72">
        <f>SUM(H99:H103)</f>
        <v>3480.6539998432304</v>
      </c>
      <c r="I104" s="72"/>
      <c r="J104" s="49"/>
      <c r="K104" s="19"/>
    </row>
    <row r="105" spans="2:11" x14ac:dyDescent="0.25">
      <c r="B105" s="73"/>
      <c r="C105" s="74"/>
      <c r="D105" s="74"/>
      <c r="E105" s="74"/>
      <c r="F105" s="74"/>
      <c r="G105" s="74"/>
      <c r="H105" s="74"/>
      <c r="I105" s="74"/>
      <c r="J105" s="75"/>
      <c r="K105" s="19"/>
    </row>
    <row r="106" spans="2:11" x14ac:dyDescent="0.25">
      <c r="B106" s="64" t="s">
        <v>106</v>
      </c>
      <c r="C106" s="65"/>
      <c r="D106" s="65"/>
      <c r="E106" s="65"/>
      <c r="F106" s="65"/>
      <c r="G106" s="65"/>
      <c r="H106" s="65" t="s">
        <v>0</v>
      </c>
      <c r="I106" s="65"/>
      <c r="J106" s="49"/>
      <c r="K106" s="19"/>
    </row>
    <row r="107" spans="2:11" x14ac:dyDescent="0.25">
      <c r="B107" s="64" t="s">
        <v>107</v>
      </c>
      <c r="C107" s="65"/>
      <c r="D107" s="65"/>
      <c r="E107" s="65"/>
      <c r="F107" s="34" t="s">
        <v>108</v>
      </c>
      <c r="G107" s="34" t="s">
        <v>109</v>
      </c>
      <c r="H107" s="65"/>
      <c r="I107" s="65"/>
      <c r="J107" s="49"/>
      <c r="K107" s="19"/>
    </row>
    <row r="108" spans="2:11" x14ac:dyDescent="0.25">
      <c r="B108" s="61" t="s">
        <v>110</v>
      </c>
      <c r="C108" s="62"/>
      <c r="D108" s="62"/>
      <c r="E108" s="62"/>
      <c r="F108" s="35">
        <f>G4+G5</f>
        <v>1</v>
      </c>
      <c r="G108" s="36">
        <f>H104</f>
        <v>3480.6539998432304</v>
      </c>
      <c r="H108" s="63">
        <f>H104</f>
        <v>3480.6539998432304</v>
      </c>
      <c r="I108" s="63"/>
      <c r="J108" s="49"/>
      <c r="K108" s="19"/>
    </row>
    <row r="109" spans="2:11" x14ac:dyDescent="0.25">
      <c r="B109" s="64" t="s">
        <v>111</v>
      </c>
      <c r="C109" s="65"/>
      <c r="D109" s="65"/>
      <c r="E109" s="65"/>
      <c r="F109" s="65"/>
      <c r="G109" s="65"/>
      <c r="H109" s="66">
        <f>H108</f>
        <v>3480.6539998432304</v>
      </c>
      <c r="I109" s="66"/>
      <c r="J109" s="49"/>
      <c r="K109" s="19"/>
    </row>
    <row r="110" spans="2:11" ht="15.75" thickBot="1" x14ac:dyDescent="0.3">
      <c r="B110" s="67" t="s">
        <v>4</v>
      </c>
      <c r="C110" s="68"/>
      <c r="D110" s="68"/>
      <c r="E110" s="68"/>
      <c r="F110" s="68"/>
      <c r="G110" s="68"/>
      <c r="H110" s="69">
        <f>H109*12</f>
        <v>41767.847998118763</v>
      </c>
      <c r="I110" s="69"/>
      <c r="J110" s="37"/>
      <c r="K110" s="38"/>
    </row>
  </sheetData>
  <protectedRanges>
    <protectedRange algorithmName="SHA-512" hashValue="WqOapSOrsN1ZIylEeDg8qsMj3/Ei4DSu+yanIGPrB9mdgPDIIehqzbgeAAg8EWvIcWBY5VOT/h31EIMHRZGAMQ==" saltValue="+ug9f8pTOmSSZ2JyYuT7TA==" spinCount="100000" sqref="G83" name="Intervalo8"/>
    <protectedRange algorithmName="SHA-512" hashValue="bhbqRQLX8rgbvsG2EOjXKaPiwCv1gO5p9m4DlSaHzQPzQSj2JHWn9xeN2TbHSmmCrAcvR7H4sNdY7ES+wuefyg==" saltValue="v3eAT0tAxQOj7pSMAM0DcA==" spinCount="100000" sqref="G81" name="Intervalo7"/>
    <protectedRange algorithmName="SHA-512" hashValue="Ah6xLASO/UwiSJvpQJuoNoNIo1mfdhLxEsO3FpD0BDF8AlUm+3TEdBDSiVe9ZIm4T7QqVXzZRl2L3m3Xs8wbfg==" saltValue="scGGcdxRv9YW5mFCeF0+XQ==" spinCount="100000" sqref="C23:I24 J22:K24" name="Intervalo5"/>
    <protectedRange algorithmName="SHA-512" hashValue="gyRvBn6GREc/NKHKDfuvGpyblZ5aiYhamHGreF6jJ+pPlBs43/MLCAargxzxtHTxjZ098vUO4cRlg8I0QojbGg==" saltValue="vL4FWZE1+znSFKfLmB/B2g==" spinCount="100000" sqref="C12:K13" name="Intervalo2"/>
    <protectedRange algorithmName="SHA-512" hashValue="fmLXqBbTOiZlbMv236VyWP47+fJZucYZiquNlQj/N9ONKT3pQCF+jgvywPgD/omnWdo1eAN5z7DMqmGCJaXnOA==" saltValue="rdnOqJQ4K6z46z1YHk/e4w==" spinCount="100000" sqref="H4" name="Intervalo1"/>
  </protectedRanges>
  <mergeCells count="239">
    <mergeCell ref="C18:F18"/>
    <mergeCell ref="H18:I18"/>
    <mergeCell ref="J18:K18"/>
    <mergeCell ref="C22:I22"/>
    <mergeCell ref="J22:K22"/>
    <mergeCell ref="C13:I13"/>
    <mergeCell ref="J13:K13"/>
    <mergeCell ref="B14:I14"/>
    <mergeCell ref="J14:K14"/>
    <mergeCell ref="C16:F16"/>
    <mergeCell ref="H16:I16"/>
    <mergeCell ref="J16:K16"/>
    <mergeCell ref="C17:F17"/>
    <mergeCell ref="H17:I17"/>
    <mergeCell ref="J17:K17"/>
    <mergeCell ref="B15:K15"/>
    <mergeCell ref="B2:I2"/>
    <mergeCell ref="J2:K3"/>
    <mergeCell ref="B3:F3"/>
    <mergeCell ref="H3:I3"/>
    <mergeCell ref="B4:F4"/>
    <mergeCell ref="H4:I4"/>
    <mergeCell ref="J4:K4"/>
    <mergeCell ref="C12:I12"/>
    <mergeCell ref="J12:K12"/>
    <mergeCell ref="B8:K8"/>
    <mergeCell ref="B9:K9"/>
    <mergeCell ref="C10:I10"/>
    <mergeCell ref="J10:K10"/>
    <mergeCell ref="C11:I11"/>
    <mergeCell ref="J11:K11"/>
    <mergeCell ref="B5:F5"/>
    <mergeCell ref="H5:I5"/>
    <mergeCell ref="J5:K5"/>
    <mergeCell ref="B6:I6"/>
    <mergeCell ref="J6:K6"/>
    <mergeCell ref="B7:I7"/>
    <mergeCell ref="J7:K7"/>
    <mergeCell ref="C23:I23"/>
    <mergeCell ref="J23:K23"/>
    <mergeCell ref="B25:I25"/>
    <mergeCell ref="J25:K25"/>
    <mergeCell ref="B19:I19"/>
    <mergeCell ref="J19:K19"/>
    <mergeCell ref="B20:K20"/>
    <mergeCell ref="C21:I21"/>
    <mergeCell ref="J21:K21"/>
    <mergeCell ref="C24:I24"/>
    <mergeCell ref="J24:K24"/>
    <mergeCell ref="C29:G29"/>
    <mergeCell ref="H29:I29"/>
    <mergeCell ref="J29:K29"/>
    <mergeCell ref="C30:G30"/>
    <mergeCell ref="H30:I30"/>
    <mergeCell ref="J30:K30"/>
    <mergeCell ref="B26:K26"/>
    <mergeCell ref="C27:G27"/>
    <mergeCell ref="H27:I27"/>
    <mergeCell ref="J27:K27"/>
    <mergeCell ref="H28:I28"/>
    <mergeCell ref="J28:K28"/>
    <mergeCell ref="C33:G33"/>
    <mergeCell ref="H33:I33"/>
    <mergeCell ref="J33:K33"/>
    <mergeCell ref="C34:G34"/>
    <mergeCell ref="H34:I34"/>
    <mergeCell ref="J34:K34"/>
    <mergeCell ref="C31:G31"/>
    <mergeCell ref="H31:I31"/>
    <mergeCell ref="J31:K31"/>
    <mergeCell ref="C32:G32"/>
    <mergeCell ref="H32:I32"/>
    <mergeCell ref="J32:K32"/>
    <mergeCell ref="C37:G37"/>
    <mergeCell ref="H37:I37"/>
    <mergeCell ref="J37:K37"/>
    <mergeCell ref="C38:G38"/>
    <mergeCell ref="H38:I38"/>
    <mergeCell ref="J38:K38"/>
    <mergeCell ref="C35:G35"/>
    <mergeCell ref="H35:I35"/>
    <mergeCell ref="J35:K35"/>
    <mergeCell ref="B36:G36"/>
    <mergeCell ref="H36:I36"/>
    <mergeCell ref="J36:K36"/>
    <mergeCell ref="C41:G41"/>
    <mergeCell ref="H41:I41"/>
    <mergeCell ref="J41:K41"/>
    <mergeCell ref="C42:G42"/>
    <mergeCell ref="H42:I42"/>
    <mergeCell ref="J42:K42"/>
    <mergeCell ref="C39:G39"/>
    <mergeCell ref="H39:I39"/>
    <mergeCell ref="J39:K39"/>
    <mergeCell ref="B40:G40"/>
    <mergeCell ref="H40:I40"/>
    <mergeCell ref="J40:K40"/>
    <mergeCell ref="C45:G45"/>
    <mergeCell ref="H45:I45"/>
    <mergeCell ref="J45:K45"/>
    <mergeCell ref="C46:G46"/>
    <mergeCell ref="H46:I46"/>
    <mergeCell ref="J46:K46"/>
    <mergeCell ref="C43:G43"/>
    <mergeCell ref="H43:I43"/>
    <mergeCell ref="J43:K43"/>
    <mergeCell ref="B44:G44"/>
    <mergeCell ref="H44:I44"/>
    <mergeCell ref="J44:K44"/>
    <mergeCell ref="C49:G49"/>
    <mergeCell ref="H49:I49"/>
    <mergeCell ref="J49:K49"/>
    <mergeCell ref="C50:G50"/>
    <mergeCell ref="H50:I50"/>
    <mergeCell ref="J50:K50"/>
    <mergeCell ref="C47:G47"/>
    <mergeCell ref="H47:I47"/>
    <mergeCell ref="J47:K47"/>
    <mergeCell ref="C48:G48"/>
    <mergeCell ref="H48:I48"/>
    <mergeCell ref="J48:K48"/>
    <mergeCell ref="B53:K53"/>
    <mergeCell ref="C54:G54"/>
    <mergeCell ref="H54:I54"/>
    <mergeCell ref="J54:K54"/>
    <mergeCell ref="C55:G55"/>
    <mergeCell ref="H55:I55"/>
    <mergeCell ref="J55:K55"/>
    <mergeCell ref="C51:G51"/>
    <mergeCell ref="H51:I51"/>
    <mergeCell ref="J51:K51"/>
    <mergeCell ref="B52:G52"/>
    <mergeCell ref="H52:I52"/>
    <mergeCell ref="J52:K52"/>
    <mergeCell ref="C58:G58"/>
    <mergeCell ref="H58:I58"/>
    <mergeCell ref="J58:K58"/>
    <mergeCell ref="C59:G59"/>
    <mergeCell ref="H59:I59"/>
    <mergeCell ref="J59:K59"/>
    <mergeCell ref="C56:G56"/>
    <mergeCell ref="H56:I56"/>
    <mergeCell ref="J56:K56"/>
    <mergeCell ref="C57:G57"/>
    <mergeCell ref="H57:I57"/>
    <mergeCell ref="J57:K57"/>
    <mergeCell ref="C62:G62"/>
    <mergeCell ref="H62:I62"/>
    <mergeCell ref="J62:K62"/>
    <mergeCell ref="B63:G63"/>
    <mergeCell ref="H63:I63"/>
    <mergeCell ref="J63:K63"/>
    <mergeCell ref="C60:G60"/>
    <mergeCell ref="H60:I60"/>
    <mergeCell ref="J60:K60"/>
    <mergeCell ref="B61:G61"/>
    <mergeCell ref="H61:I61"/>
    <mergeCell ref="J61:K61"/>
    <mergeCell ref="C66:G66"/>
    <mergeCell ref="H66:I66"/>
    <mergeCell ref="J66:K66"/>
    <mergeCell ref="C67:G67"/>
    <mergeCell ref="H67:I67"/>
    <mergeCell ref="J67:K67"/>
    <mergeCell ref="C64:G64"/>
    <mergeCell ref="H64:I64"/>
    <mergeCell ref="J64:K64"/>
    <mergeCell ref="C65:G65"/>
    <mergeCell ref="H65:I65"/>
    <mergeCell ref="J65:K65"/>
    <mergeCell ref="B70:G70"/>
    <mergeCell ref="H70:I70"/>
    <mergeCell ref="J70:K70"/>
    <mergeCell ref="B71:J71"/>
    <mergeCell ref="B72:J72"/>
    <mergeCell ref="B73:K73"/>
    <mergeCell ref="C68:G68"/>
    <mergeCell ref="H68:I68"/>
    <mergeCell ref="J68:K68"/>
    <mergeCell ref="C69:G69"/>
    <mergeCell ref="H69:I69"/>
    <mergeCell ref="J69:K69"/>
    <mergeCell ref="C81:F81"/>
    <mergeCell ref="H81:I81"/>
    <mergeCell ref="B82:F82"/>
    <mergeCell ref="G82:I82"/>
    <mergeCell ref="C83:F83"/>
    <mergeCell ref="H83:I83"/>
    <mergeCell ref="B74:I74"/>
    <mergeCell ref="B75:I75"/>
    <mergeCell ref="B76:I76"/>
    <mergeCell ref="B77:I77"/>
    <mergeCell ref="B78:I78"/>
    <mergeCell ref="C80:F80"/>
    <mergeCell ref="H80:I80"/>
    <mergeCell ref="B84:F84"/>
    <mergeCell ref="G84:I84"/>
    <mergeCell ref="B85:I85"/>
    <mergeCell ref="B86:H86"/>
    <mergeCell ref="B87:D88"/>
    <mergeCell ref="E87:E88"/>
    <mergeCell ref="F87:H87"/>
    <mergeCell ref="I87:I88"/>
    <mergeCell ref="F88:H88"/>
    <mergeCell ref="H93:I93"/>
    <mergeCell ref="H94:I94"/>
    <mergeCell ref="B95:G95"/>
    <mergeCell ref="H95:I95"/>
    <mergeCell ref="C89:F89"/>
    <mergeCell ref="H89:I89"/>
    <mergeCell ref="H90:I90"/>
    <mergeCell ref="H91:I91"/>
    <mergeCell ref="C92:F92"/>
    <mergeCell ref="H92:I92"/>
    <mergeCell ref="B101:G101"/>
    <mergeCell ref="H101:I101"/>
    <mergeCell ref="B102:G102"/>
    <mergeCell ref="H102:I102"/>
    <mergeCell ref="B103:G103"/>
    <mergeCell ref="H103:I103"/>
    <mergeCell ref="B96:J97"/>
    <mergeCell ref="B98:G98"/>
    <mergeCell ref="H98:I98"/>
    <mergeCell ref="B99:G99"/>
    <mergeCell ref="H99:I99"/>
    <mergeCell ref="B100:G100"/>
    <mergeCell ref="H100:I100"/>
    <mergeCell ref="B108:E108"/>
    <mergeCell ref="H108:I108"/>
    <mergeCell ref="B109:G109"/>
    <mergeCell ref="H109:I109"/>
    <mergeCell ref="B110:G110"/>
    <mergeCell ref="H110:I110"/>
    <mergeCell ref="B104:G104"/>
    <mergeCell ref="H104:I104"/>
    <mergeCell ref="B105:J105"/>
    <mergeCell ref="B106:G106"/>
    <mergeCell ref="H106:I107"/>
    <mergeCell ref="B107:E10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0"/>
  <sheetViews>
    <sheetView tabSelected="1" view="pageBreakPreview" zoomScaleNormal="100" zoomScaleSheetLayoutView="100" workbookViewId="0">
      <selection activeCell="J4" sqref="J4:K4"/>
    </sheetView>
  </sheetViews>
  <sheetFormatPr defaultRowHeight="15" x14ac:dyDescent="0.25"/>
  <cols>
    <col min="1" max="1" width="4" style="9" customWidth="1"/>
    <col min="2" max="5" width="9.140625" style="9"/>
    <col min="6" max="6" width="19.28515625" style="9" customWidth="1"/>
    <col min="7" max="7" width="15.7109375" style="9" bestFit="1" customWidth="1"/>
    <col min="8" max="8" width="9.140625" style="9" customWidth="1"/>
    <col min="9" max="9" width="22" style="9" customWidth="1"/>
    <col min="10" max="10" width="23.85546875" style="9" customWidth="1"/>
    <col min="11" max="11" width="0.140625" style="9" customWidth="1"/>
    <col min="12" max="12" width="10.5703125" style="9" bestFit="1" customWidth="1"/>
    <col min="13" max="16384" width="9.140625" style="9"/>
  </cols>
  <sheetData>
    <row r="1" spans="2:11" ht="15.75" thickBot="1" x14ac:dyDescent="0.3"/>
    <row r="2" spans="2:11" ht="41.25" customHeight="1" x14ac:dyDescent="0.25">
      <c r="B2" s="204" t="s">
        <v>138</v>
      </c>
      <c r="C2" s="205"/>
      <c r="D2" s="205"/>
      <c r="E2" s="205"/>
      <c r="F2" s="205"/>
      <c r="G2" s="205"/>
      <c r="H2" s="205"/>
      <c r="I2" s="206"/>
      <c r="J2" s="207" t="s">
        <v>0</v>
      </c>
      <c r="K2" s="208"/>
    </row>
    <row r="3" spans="2:11" x14ac:dyDescent="0.25">
      <c r="B3" s="211" t="s">
        <v>1</v>
      </c>
      <c r="C3" s="74"/>
      <c r="D3" s="74"/>
      <c r="E3" s="74"/>
      <c r="F3" s="75"/>
      <c r="G3" s="10" t="s">
        <v>2</v>
      </c>
      <c r="H3" s="212" t="s">
        <v>3</v>
      </c>
      <c r="I3" s="213"/>
      <c r="J3" s="209"/>
      <c r="K3" s="210"/>
    </row>
    <row r="4" spans="2:11" x14ac:dyDescent="0.25">
      <c r="B4" s="214" t="s">
        <v>129</v>
      </c>
      <c r="C4" s="215"/>
      <c r="D4" s="215"/>
      <c r="E4" s="215"/>
      <c r="F4" s="216"/>
      <c r="G4" s="11">
        <v>1</v>
      </c>
      <c r="H4" s="217">
        <v>1086.8</v>
      </c>
      <c r="I4" s="218"/>
      <c r="J4" s="145">
        <f>G4*H4</f>
        <v>1086.8</v>
      </c>
      <c r="K4" s="146"/>
    </row>
    <row r="5" spans="2:11" x14ac:dyDescent="0.25">
      <c r="B5" s="234"/>
      <c r="C5" s="74"/>
      <c r="D5" s="74"/>
      <c r="E5" s="74"/>
      <c r="F5" s="75"/>
      <c r="G5" s="12"/>
      <c r="H5" s="232"/>
      <c r="I5" s="235"/>
      <c r="J5" s="145">
        <f t="shared" ref="J5" si="0">G5*H5</f>
        <v>0</v>
      </c>
      <c r="K5" s="146"/>
    </row>
    <row r="6" spans="2:11" x14ac:dyDescent="0.25">
      <c r="B6" s="236" t="s">
        <v>112</v>
      </c>
      <c r="C6" s="237"/>
      <c r="D6" s="237"/>
      <c r="E6" s="237"/>
      <c r="F6" s="237"/>
      <c r="G6" s="237"/>
      <c r="H6" s="237"/>
      <c r="I6" s="238"/>
      <c r="J6" s="172">
        <f>SUM(J4:J5)</f>
        <v>1086.8</v>
      </c>
      <c r="K6" s="239"/>
    </row>
    <row r="7" spans="2:11" x14ac:dyDescent="0.25">
      <c r="B7" s="240" t="s">
        <v>113</v>
      </c>
      <c r="C7" s="168"/>
      <c r="D7" s="168"/>
      <c r="E7" s="168"/>
      <c r="F7" s="168"/>
      <c r="G7" s="168"/>
      <c r="H7" s="168"/>
      <c r="I7" s="169"/>
      <c r="J7" s="172">
        <f>J6*12</f>
        <v>13041.599999999999</v>
      </c>
      <c r="K7" s="239"/>
    </row>
    <row r="8" spans="2:11" x14ac:dyDescent="0.25">
      <c r="B8" s="224" t="s">
        <v>5</v>
      </c>
      <c r="C8" s="225"/>
      <c r="D8" s="225"/>
      <c r="E8" s="225"/>
      <c r="F8" s="225"/>
      <c r="G8" s="225"/>
      <c r="H8" s="225"/>
      <c r="I8" s="225"/>
      <c r="J8" s="225"/>
      <c r="K8" s="226"/>
    </row>
    <row r="9" spans="2:11" ht="42" customHeight="1" x14ac:dyDescent="0.25">
      <c r="B9" s="164" t="s">
        <v>6</v>
      </c>
      <c r="C9" s="165"/>
      <c r="D9" s="165"/>
      <c r="E9" s="165"/>
      <c r="F9" s="165"/>
      <c r="G9" s="165"/>
      <c r="H9" s="165"/>
      <c r="I9" s="165"/>
      <c r="J9" s="165"/>
      <c r="K9" s="166"/>
    </row>
    <row r="10" spans="2:11" x14ac:dyDescent="0.25">
      <c r="B10" s="13" t="s">
        <v>7</v>
      </c>
      <c r="C10" s="147" t="s">
        <v>8</v>
      </c>
      <c r="D10" s="74"/>
      <c r="E10" s="74"/>
      <c r="F10" s="74"/>
      <c r="G10" s="74"/>
      <c r="H10" s="74"/>
      <c r="I10" s="75"/>
      <c r="J10" s="227" t="s">
        <v>9</v>
      </c>
      <c r="K10" s="228"/>
    </row>
    <row r="11" spans="2:11" x14ac:dyDescent="0.25">
      <c r="B11" s="14" t="s">
        <v>10</v>
      </c>
      <c r="C11" s="229" t="s">
        <v>11</v>
      </c>
      <c r="D11" s="230"/>
      <c r="E11" s="230"/>
      <c r="F11" s="230"/>
      <c r="G11" s="230"/>
      <c r="H11" s="230"/>
      <c r="I11" s="231"/>
      <c r="J11" s="232">
        <f>J6</f>
        <v>1086.8</v>
      </c>
      <c r="K11" s="233"/>
    </row>
    <row r="12" spans="2:11" x14ac:dyDescent="0.25">
      <c r="B12" s="14" t="s">
        <v>12</v>
      </c>
      <c r="C12" s="219" t="s">
        <v>124</v>
      </c>
      <c r="D12" s="220"/>
      <c r="E12" s="220"/>
      <c r="F12" s="220"/>
      <c r="G12" s="220"/>
      <c r="H12" s="220"/>
      <c r="I12" s="221"/>
      <c r="J12" s="222">
        <f>4.94*1.7*8</f>
        <v>67.183999999999997</v>
      </c>
      <c r="K12" s="223"/>
    </row>
    <row r="13" spans="2:11" x14ac:dyDescent="0.25">
      <c r="B13" s="14" t="s">
        <v>13</v>
      </c>
      <c r="C13" s="219" t="s">
        <v>123</v>
      </c>
      <c r="D13" s="220"/>
      <c r="E13" s="220"/>
      <c r="F13" s="220"/>
      <c r="G13" s="220"/>
      <c r="H13" s="220"/>
      <c r="I13" s="221"/>
      <c r="J13" s="222">
        <f>4.94*2*8</f>
        <v>79.040000000000006</v>
      </c>
      <c r="K13" s="223"/>
    </row>
    <row r="14" spans="2:11" x14ac:dyDescent="0.25">
      <c r="B14" s="193" t="s">
        <v>14</v>
      </c>
      <c r="C14" s="241"/>
      <c r="D14" s="241"/>
      <c r="E14" s="241"/>
      <c r="F14" s="241"/>
      <c r="G14" s="241"/>
      <c r="H14" s="241"/>
      <c r="I14" s="242"/>
      <c r="J14" s="196">
        <f>SUM(J11:K13)</f>
        <v>1233.0239999999999</v>
      </c>
      <c r="K14" s="243"/>
    </row>
    <row r="15" spans="2:11" ht="57" customHeight="1" x14ac:dyDescent="0.25">
      <c r="B15" s="164" t="s">
        <v>15</v>
      </c>
      <c r="C15" s="165"/>
      <c r="D15" s="165"/>
      <c r="E15" s="165"/>
      <c r="F15" s="165"/>
      <c r="G15" s="165"/>
      <c r="H15" s="165"/>
      <c r="I15" s="165"/>
      <c r="J15" s="165"/>
      <c r="K15" s="166"/>
    </row>
    <row r="16" spans="2:11" x14ac:dyDescent="0.25">
      <c r="B16" s="13" t="s">
        <v>16</v>
      </c>
      <c r="C16" s="147" t="s">
        <v>17</v>
      </c>
      <c r="D16" s="74"/>
      <c r="E16" s="74"/>
      <c r="F16" s="75"/>
      <c r="G16" s="15" t="s">
        <v>130</v>
      </c>
      <c r="H16" s="147" t="s">
        <v>131</v>
      </c>
      <c r="I16" s="75"/>
      <c r="J16" s="147" t="s">
        <v>18</v>
      </c>
      <c r="K16" s="148"/>
    </row>
    <row r="17" spans="2:11" ht="48.75" customHeight="1" x14ac:dyDescent="0.25">
      <c r="B17" s="14" t="s">
        <v>10</v>
      </c>
      <c r="C17" s="178" t="s">
        <v>132</v>
      </c>
      <c r="D17" s="244"/>
      <c r="E17" s="244"/>
      <c r="F17" s="245"/>
      <c r="G17" s="48">
        <v>26</v>
      </c>
      <c r="H17" s="154">
        <v>3.2</v>
      </c>
      <c r="I17" s="155"/>
      <c r="J17" s="145">
        <f>((G17*2)*H17)-($J$11*0.06)</f>
        <v>101.19200000000001</v>
      </c>
      <c r="K17" s="146"/>
    </row>
    <row r="18" spans="2:11" ht="57" customHeight="1" x14ac:dyDescent="0.25">
      <c r="B18" s="14" t="s">
        <v>12</v>
      </c>
      <c r="C18" s="178" t="s">
        <v>133</v>
      </c>
      <c r="D18" s="165"/>
      <c r="E18" s="165"/>
      <c r="F18" s="179"/>
      <c r="G18" s="48">
        <f>G17</f>
        <v>26</v>
      </c>
      <c r="H18" s="145">
        <v>8.73</v>
      </c>
      <c r="I18" s="146"/>
      <c r="J18" s="145">
        <f>(G18*H18)-($J$11*0.03)</f>
        <v>194.37600000000003</v>
      </c>
      <c r="K18" s="146"/>
    </row>
    <row r="19" spans="2:11" x14ac:dyDescent="0.25">
      <c r="B19" s="193" t="s">
        <v>22</v>
      </c>
      <c r="C19" s="194"/>
      <c r="D19" s="194"/>
      <c r="E19" s="194"/>
      <c r="F19" s="194"/>
      <c r="G19" s="194"/>
      <c r="H19" s="194"/>
      <c r="I19" s="195"/>
      <c r="J19" s="196">
        <f>SUM(J17:J18)</f>
        <v>295.56800000000004</v>
      </c>
      <c r="K19" s="197"/>
    </row>
    <row r="20" spans="2:11" ht="44.25" customHeight="1" x14ac:dyDescent="0.25">
      <c r="B20" s="164" t="s">
        <v>115</v>
      </c>
      <c r="C20" s="198"/>
      <c r="D20" s="198"/>
      <c r="E20" s="198"/>
      <c r="F20" s="198"/>
      <c r="G20" s="198"/>
      <c r="H20" s="198"/>
      <c r="I20" s="198"/>
      <c r="J20" s="198"/>
      <c r="K20" s="199"/>
    </row>
    <row r="21" spans="2:11" x14ac:dyDescent="0.25">
      <c r="B21" s="14" t="s">
        <v>23</v>
      </c>
      <c r="C21" s="200" t="s">
        <v>24</v>
      </c>
      <c r="D21" s="137"/>
      <c r="E21" s="137"/>
      <c r="F21" s="137"/>
      <c r="G21" s="137"/>
      <c r="H21" s="137"/>
      <c r="I21" s="138"/>
      <c r="J21" s="147" t="s">
        <v>18</v>
      </c>
      <c r="K21" s="148"/>
    </row>
    <row r="22" spans="2:11" x14ac:dyDescent="0.25">
      <c r="B22" s="14" t="s">
        <v>10</v>
      </c>
      <c r="C22" s="136" t="s">
        <v>127</v>
      </c>
      <c r="D22" s="137"/>
      <c r="E22" s="137"/>
      <c r="F22" s="137"/>
      <c r="G22" s="137"/>
      <c r="H22" s="137"/>
      <c r="I22" s="138"/>
      <c r="J22" s="191">
        <v>0</v>
      </c>
      <c r="K22" s="192"/>
    </row>
    <row r="23" spans="2:11" ht="63.75" customHeight="1" x14ac:dyDescent="0.25">
      <c r="B23" s="14" t="s">
        <v>12</v>
      </c>
      <c r="C23" s="188" t="s">
        <v>125</v>
      </c>
      <c r="D23" s="189"/>
      <c r="E23" s="189"/>
      <c r="F23" s="189"/>
      <c r="G23" s="189"/>
      <c r="H23" s="189"/>
      <c r="I23" s="190"/>
      <c r="J23" s="191">
        <v>133.33000000000001</v>
      </c>
      <c r="K23" s="192"/>
    </row>
    <row r="24" spans="2:11" ht="22.5" customHeight="1" x14ac:dyDescent="0.25">
      <c r="B24" s="41" t="s">
        <v>19</v>
      </c>
      <c r="C24" s="201" t="s">
        <v>126</v>
      </c>
      <c r="D24" s="202"/>
      <c r="E24" s="202"/>
      <c r="F24" s="202"/>
      <c r="G24" s="202"/>
      <c r="H24" s="202"/>
      <c r="I24" s="203"/>
      <c r="J24" s="191">
        <v>0</v>
      </c>
      <c r="K24" s="192"/>
    </row>
    <row r="25" spans="2:11" ht="18" customHeight="1" x14ac:dyDescent="0.25">
      <c r="B25" s="193" t="s">
        <v>25</v>
      </c>
      <c r="C25" s="194"/>
      <c r="D25" s="194"/>
      <c r="E25" s="194"/>
      <c r="F25" s="194"/>
      <c r="G25" s="194"/>
      <c r="H25" s="194"/>
      <c r="I25" s="195"/>
      <c r="J25" s="196">
        <f>SUM(J22:K24)</f>
        <v>133.33000000000001</v>
      </c>
      <c r="K25" s="197"/>
    </row>
    <row r="26" spans="2:11" ht="57.75" customHeight="1" x14ac:dyDescent="0.25">
      <c r="B26" s="164" t="s">
        <v>26</v>
      </c>
      <c r="C26" s="165"/>
      <c r="D26" s="165"/>
      <c r="E26" s="165"/>
      <c r="F26" s="165"/>
      <c r="G26" s="165"/>
      <c r="H26" s="165"/>
      <c r="I26" s="165"/>
      <c r="J26" s="165"/>
      <c r="K26" s="166"/>
    </row>
    <row r="27" spans="2:11" x14ac:dyDescent="0.25">
      <c r="B27" s="16" t="s">
        <v>27</v>
      </c>
      <c r="C27" s="147" t="s">
        <v>28</v>
      </c>
      <c r="D27" s="74"/>
      <c r="E27" s="74"/>
      <c r="F27" s="74"/>
      <c r="G27" s="75"/>
      <c r="H27" s="187">
        <f>H36</f>
        <v>0.3680000000000001</v>
      </c>
      <c r="I27" s="75"/>
      <c r="J27" s="147" t="s">
        <v>9</v>
      </c>
      <c r="K27" s="148"/>
    </row>
    <row r="28" spans="2:11" x14ac:dyDescent="0.25">
      <c r="B28" s="50" t="s">
        <v>10</v>
      </c>
      <c r="C28" s="44" t="s">
        <v>29</v>
      </c>
      <c r="D28" s="42"/>
      <c r="E28" s="42"/>
      <c r="F28" s="42"/>
      <c r="G28" s="43"/>
      <c r="H28" s="143">
        <v>0.2</v>
      </c>
      <c r="I28" s="144"/>
      <c r="J28" s="145">
        <f>H28*J14</f>
        <v>246.60479999999998</v>
      </c>
      <c r="K28" s="146"/>
    </row>
    <row r="29" spans="2:11" x14ac:dyDescent="0.25">
      <c r="B29" s="41" t="s">
        <v>12</v>
      </c>
      <c r="C29" s="136" t="s">
        <v>30</v>
      </c>
      <c r="D29" s="137"/>
      <c r="E29" s="137"/>
      <c r="F29" s="137"/>
      <c r="G29" s="138"/>
      <c r="H29" s="143">
        <v>1.4999999999999999E-2</v>
      </c>
      <c r="I29" s="144"/>
      <c r="J29" s="145">
        <f>H29*J14</f>
        <v>18.495359999999998</v>
      </c>
      <c r="K29" s="146"/>
    </row>
    <row r="30" spans="2:11" x14ac:dyDescent="0.25">
      <c r="B30" s="41" t="s">
        <v>13</v>
      </c>
      <c r="C30" s="136" t="s">
        <v>31</v>
      </c>
      <c r="D30" s="137"/>
      <c r="E30" s="137"/>
      <c r="F30" s="137"/>
      <c r="G30" s="138"/>
      <c r="H30" s="143">
        <v>0.01</v>
      </c>
      <c r="I30" s="144"/>
      <c r="J30" s="145">
        <f>H30*J14</f>
        <v>12.33024</v>
      </c>
      <c r="K30" s="146"/>
    </row>
    <row r="31" spans="2:11" x14ac:dyDescent="0.25">
      <c r="B31" s="41" t="s">
        <v>19</v>
      </c>
      <c r="C31" s="136" t="s">
        <v>32</v>
      </c>
      <c r="D31" s="137"/>
      <c r="E31" s="137"/>
      <c r="F31" s="137"/>
      <c r="G31" s="138"/>
      <c r="H31" s="143">
        <v>2E-3</v>
      </c>
      <c r="I31" s="144"/>
      <c r="J31" s="145">
        <f>H31*J14</f>
        <v>2.4660479999999998</v>
      </c>
      <c r="K31" s="146"/>
    </row>
    <row r="32" spans="2:11" x14ac:dyDescent="0.25">
      <c r="B32" s="41" t="s">
        <v>20</v>
      </c>
      <c r="C32" s="136" t="s">
        <v>33</v>
      </c>
      <c r="D32" s="137"/>
      <c r="E32" s="137"/>
      <c r="F32" s="137"/>
      <c r="G32" s="138"/>
      <c r="H32" s="143">
        <v>2.5000000000000001E-2</v>
      </c>
      <c r="I32" s="144"/>
      <c r="J32" s="145">
        <f>H32*J14</f>
        <v>30.825599999999998</v>
      </c>
      <c r="K32" s="146"/>
    </row>
    <row r="33" spans="2:11" x14ac:dyDescent="0.25">
      <c r="B33" s="41" t="s">
        <v>21</v>
      </c>
      <c r="C33" s="136" t="s">
        <v>34</v>
      </c>
      <c r="D33" s="137"/>
      <c r="E33" s="137"/>
      <c r="F33" s="137"/>
      <c r="G33" s="138"/>
      <c r="H33" s="143">
        <v>0.08</v>
      </c>
      <c r="I33" s="144"/>
      <c r="J33" s="145">
        <f>H33*J14</f>
        <v>98.641919999999999</v>
      </c>
      <c r="K33" s="146"/>
    </row>
    <row r="34" spans="2:11" x14ac:dyDescent="0.25">
      <c r="B34" s="41" t="s">
        <v>35</v>
      </c>
      <c r="C34" s="136" t="s">
        <v>36</v>
      </c>
      <c r="D34" s="137"/>
      <c r="E34" s="137"/>
      <c r="F34" s="137"/>
      <c r="G34" s="138"/>
      <c r="H34" s="143">
        <v>0.03</v>
      </c>
      <c r="I34" s="144"/>
      <c r="J34" s="145">
        <f>H34*J14</f>
        <v>36.990719999999996</v>
      </c>
      <c r="K34" s="146"/>
    </row>
    <row r="35" spans="2:11" x14ac:dyDescent="0.25">
      <c r="B35" s="41" t="s">
        <v>37</v>
      </c>
      <c r="C35" s="136" t="s">
        <v>38</v>
      </c>
      <c r="D35" s="137"/>
      <c r="E35" s="137"/>
      <c r="F35" s="137"/>
      <c r="G35" s="138"/>
      <c r="H35" s="143">
        <v>6.0000000000000001E-3</v>
      </c>
      <c r="I35" s="144"/>
      <c r="J35" s="145">
        <f>H35*J14</f>
        <v>7.3981439999999994</v>
      </c>
      <c r="K35" s="146"/>
    </row>
    <row r="36" spans="2:11" x14ac:dyDescent="0.25">
      <c r="B36" s="167" t="s">
        <v>39</v>
      </c>
      <c r="C36" s="168"/>
      <c r="D36" s="168"/>
      <c r="E36" s="168"/>
      <c r="F36" s="168"/>
      <c r="G36" s="169"/>
      <c r="H36" s="170">
        <f>SUM(H28:H35)</f>
        <v>0.3680000000000001</v>
      </c>
      <c r="I36" s="171"/>
      <c r="J36" s="172">
        <f>SUM(J28:J35)</f>
        <v>453.75283200000001</v>
      </c>
      <c r="K36" s="173"/>
    </row>
    <row r="37" spans="2:11" x14ac:dyDescent="0.25">
      <c r="B37" s="16" t="s">
        <v>40</v>
      </c>
      <c r="C37" s="147" t="s">
        <v>41</v>
      </c>
      <c r="D37" s="74"/>
      <c r="E37" s="74"/>
      <c r="F37" s="74"/>
      <c r="G37" s="75"/>
      <c r="H37" s="147" t="s">
        <v>42</v>
      </c>
      <c r="I37" s="75"/>
      <c r="J37" s="147" t="s">
        <v>9</v>
      </c>
      <c r="K37" s="148"/>
    </row>
    <row r="38" spans="2:11" x14ac:dyDescent="0.25">
      <c r="B38" s="17" t="s">
        <v>10</v>
      </c>
      <c r="C38" s="136" t="s">
        <v>43</v>
      </c>
      <c r="D38" s="137"/>
      <c r="E38" s="137"/>
      <c r="F38" s="137"/>
      <c r="G38" s="138"/>
      <c r="H38" s="152">
        <v>8.3299999999999999E-2</v>
      </c>
      <c r="I38" s="153"/>
      <c r="J38" s="145">
        <f>H38*J14</f>
        <v>102.71089919999999</v>
      </c>
      <c r="K38" s="146"/>
    </row>
    <row r="39" spans="2:11" x14ac:dyDescent="0.25">
      <c r="B39" s="14" t="s">
        <v>10</v>
      </c>
      <c r="C39" s="180" t="s">
        <v>44</v>
      </c>
      <c r="D39" s="181"/>
      <c r="E39" s="181"/>
      <c r="F39" s="181"/>
      <c r="G39" s="182"/>
      <c r="H39" s="183">
        <v>0.36799999999999999</v>
      </c>
      <c r="I39" s="184"/>
      <c r="J39" s="185">
        <f>H39*J38</f>
        <v>37.797610905599996</v>
      </c>
      <c r="K39" s="186"/>
    </row>
    <row r="40" spans="2:11" x14ac:dyDescent="0.25">
      <c r="B40" s="167" t="s">
        <v>45</v>
      </c>
      <c r="C40" s="168"/>
      <c r="D40" s="168"/>
      <c r="E40" s="168"/>
      <c r="F40" s="168"/>
      <c r="G40" s="169"/>
      <c r="H40" s="170">
        <f>H38+H39</f>
        <v>0.45129999999999998</v>
      </c>
      <c r="I40" s="171"/>
      <c r="J40" s="161">
        <f>J38+J39</f>
        <v>140.50851010559998</v>
      </c>
      <c r="K40" s="162"/>
    </row>
    <row r="41" spans="2:11" x14ac:dyDescent="0.25">
      <c r="B41" s="16" t="s">
        <v>46</v>
      </c>
      <c r="C41" s="147" t="s">
        <v>41</v>
      </c>
      <c r="D41" s="74"/>
      <c r="E41" s="74"/>
      <c r="F41" s="74"/>
      <c r="G41" s="75"/>
      <c r="H41" s="147" t="s">
        <v>42</v>
      </c>
      <c r="I41" s="75"/>
      <c r="J41" s="147" t="s">
        <v>9</v>
      </c>
      <c r="K41" s="148"/>
    </row>
    <row r="42" spans="2:11" x14ac:dyDescent="0.25">
      <c r="B42" s="17" t="s">
        <v>10</v>
      </c>
      <c r="C42" s="136" t="s">
        <v>47</v>
      </c>
      <c r="D42" s="137"/>
      <c r="E42" s="137"/>
      <c r="F42" s="137"/>
      <c r="G42" s="138"/>
      <c r="H42" s="143">
        <v>6.4999999999999997E-3</v>
      </c>
      <c r="I42" s="144"/>
      <c r="J42" s="145">
        <f>H42*J14</f>
        <v>8.0146559999999987</v>
      </c>
      <c r="K42" s="146"/>
    </row>
    <row r="43" spans="2:11" x14ac:dyDescent="0.25">
      <c r="B43" s="41" t="s">
        <v>12</v>
      </c>
      <c r="C43" s="178" t="s">
        <v>48</v>
      </c>
      <c r="D43" s="165"/>
      <c r="E43" s="165"/>
      <c r="F43" s="165"/>
      <c r="G43" s="179"/>
      <c r="H43" s="139">
        <v>0.36799999999999999</v>
      </c>
      <c r="I43" s="140"/>
      <c r="J43" s="145">
        <f>J42*H43</f>
        <v>2.9493934079999993</v>
      </c>
      <c r="K43" s="146"/>
    </row>
    <row r="44" spans="2:11" x14ac:dyDescent="0.25">
      <c r="B44" s="167" t="s">
        <v>49</v>
      </c>
      <c r="C44" s="168"/>
      <c r="D44" s="168"/>
      <c r="E44" s="168"/>
      <c r="F44" s="168"/>
      <c r="G44" s="169"/>
      <c r="H44" s="170">
        <f>H42+H43</f>
        <v>0.3745</v>
      </c>
      <c r="I44" s="171"/>
      <c r="J44" s="172">
        <f>SUM(J42:J43)</f>
        <v>10.964049407999997</v>
      </c>
      <c r="K44" s="173"/>
    </row>
    <row r="45" spans="2:11" x14ac:dyDescent="0.25">
      <c r="B45" s="16" t="s">
        <v>50</v>
      </c>
      <c r="C45" s="147" t="s">
        <v>51</v>
      </c>
      <c r="D45" s="74"/>
      <c r="E45" s="74"/>
      <c r="F45" s="74"/>
      <c r="G45" s="75"/>
      <c r="H45" s="147" t="s">
        <v>42</v>
      </c>
      <c r="I45" s="75"/>
      <c r="J45" s="147" t="s">
        <v>9</v>
      </c>
      <c r="K45" s="148"/>
    </row>
    <row r="46" spans="2:11" x14ac:dyDescent="0.25">
      <c r="B46" s="17" t="s">
        <v>10</v>
      </c>
      <c r="C46" s="136" t="s">
        <v>52</v>
      </c>
      <c r="D46" s="137"/>
      <c r="E46" s="137"/>
      <c r="F46" s="137"/>
      <c r="G46" s="138"/>
      <c r="H46" s="143">
        <v>4.1999999999999997E-3</v>
      </c>
      <c r="I46" s="144"/>
      <c r="J46" s="145">
        <f>H46*J14</f>
        <v>5.1787007999999988</v>
      </c>
      <c r="K46" s="146"/>
    </row>
    <row r="47" spans="2:11" x14ac:dyDescent="0.25">
      <c r="B47" s="41" t="s">
        <v>12</v>
      </c>
      <c r="C47" s="136" t="s">
        <v>53</v>
      </c>
      <c r="D47" s="137"/>
      <c r="E47" s="137"/>
      <c r="F47" s="137"/>
      <c r="G47" s="138"/>
      <c r="H47" s="177">
        <v>3.5999999999999997E-2</v>
      </c>
      <c r="I47" s="140"/>
      <c r="J47" s="145">
        <f>H47*J46</f>
        <v>0.18643322879999993</v>
      </c>
      <c r="K47" s="146"/>
    </row>
    <row r="48" spans="2:11" x14ac:dyDescent="0.25">
      <c r="B48" s="41" t="s">
        <v>13</v>
      </c>
      <c r="C48" s="136" t="s">
        <v>54</v>
      </c>
      <c r="D48" s="137"/>
      <c r="E48" s="137"/>
      <c r="F48" s="137"/>
      <c r="G48" s="138"/>
      <c r="H48" s="139">
        <v>2E-3</v>
      </c>
      <c r="I48" s="140"/>
      <c r="J48" s="145">
        <f>H48*J46</f>
        <v>1.0357401599999998E-2</v>
      </c>
      <c r="K48" s="146"/>
    </row>
    <row r="49" spans="2:11" x14ac:dyDescent="0.25">
      <c r="B49" s="41" t="s">
        <v>19</v>
      </c>
      <c r="C49" s="136" t="s">
        <v>55</v>
      </c>
      <c r="D49" s="137"/>
      <c r="E49" s="137"/>
      <c r="F49" s="137"/>
      <c r="G49" s="138"/>
      <c r="H49" s="143">
        <v>1.9439999999999999E-2</v>
      </c>
      <c r="I49" s="144"/>
      <c r="J49" s="145">
        <f>H49*J14</f>
        <v>23.969986559999995</v>
      </c>
      <c r="K49" s="146"/>
    </row>
    <row r="50" spans="2:11" x14ac:dyDescent="0.25">
      <c r="B50" s="41" t="s">
        <v>20</v>
      </c>
      <c r="C50" s="174" t="s">
        <v>56</v>
      </c>
      <c r="D50" s="175"/>
      <c r="E50" s="175"/>
      <c r="F50" s="175"/>
      <c r="G50" s="176"/>
      <c r="H50" s="139">
        <v>3.2659999999999998E-3</v>
      </c>
      <c r="I50" s="140"/>
      <c r="J50" s="145">
        <f>H50*J49</f>
        <v>7.8285976104959978E-2</v>
      </c>
      <c r="K50" s="146"/>
    </row>
    <row r="51" spans="2:11" x14ac:dyDescent="0.25">
      <c r="B51" s="41" t="s">
        <v>21</v>
      </c>
      <c r="C51" s="136" t="s">
        <v>57</v>
      </c>
      <c r="D51" s="137"/>
      <c r="E51" s="137"/>
      <c r="F51" s="137"/>
      <c r="G51" s="138"/>
      <c r="H51" s="143">
        <v>2E-3</v>
      </c>
      <c r="I51" s="144"/>
      <c r="J51" s="145">
        <f>H51*J49</f>
        <v>4.7939973119999993E-2</v>
      </c>
      <c r="K51" s="146"/>
    </row>
    <row r="52" spans="2:11" x14ac:dyDescent="0.25">
      <c r="B52" s="167" t="s">
        <v>58</v>
      </c>
      <c r="C52" s="168"/>
      <c r="D52" s="168"/>
      <c r="E52" s="168"/>
      <c r="F52" s="168"/>
      <c r="G52" s="169"/>
      <c r="H52" s="170">
        <f>SUM(H46:H51)</f>
        <v>6.6906000000000007E-2</v>
      </c>
      <c r="I52" s="171"/>
      <c r="J52" s="172">
        <f>SUM(J46:J51)</f>
        <v>29.471703939624955</v>
      </c>
      <c r="K52" s="173"/>
    </row>
    <row r="53" spans="2:11" ht="55.5" customHeight="1" x14ac:dyDescent="0.25">
      <c r="B53" s="164" t="s">
        <v>59</v>
      </c>
      <c r="C53" s="165"/>
      <c r="D53" s="165"/>
      <c r="E53" s="165"/>
      <c r="F53" s="165"/>
      <c r="G53" s="165"/>
      <c r="H53" s="165"/>
      <c r="I53" s="165"/>
      <c r="J53" s="165"/>
      <c r="K53" s="166"/>
    </row>
    <row r="54" spans="2:11" x14ac:dyDescent="0.25">
      <c r="B54" s="16" t="s">
        <v>60</v>
      </c>
      <c r="C54" s="147" t="s">
        <v>41</v>
      </c>
      <c r="D54" s="74"/>
      <c r="E54" s="74"/>
      <c r="F54" s="74"/>
      <c r="G54" s="75"/>
      <c r="H54" s="147" t="s">
        <v>42</v>
      </c>
      <c r="I54" s="75"/>
      <c r="J54" s="147" t="s">
        <v>9</v>
      </c>
      <c r="K54" s="148"/>
    </row>
    <row r="55" spans="2:11" x14ac:dyDescent="0.25">
      <c r="B55" s="17" t="s">
        <v>10</v>
      </c>
      <c r="C55" s="136" t="s">
        <v>61</v>
      </c>
      <c r="D55" s="137"/>
      <c r="E55" s="137"/>
      <c r="F55" s="137"/>
      <c r="G55" s="138"/>
      <c r="H55" s="143">
        <v>0.1111</v>
      </c>
      <c r="I55" s="144"/>
      <c r="J55" s="145">
        <f>H55*J14</f>
        <v>136.98896639999998</v>
      </c>
      <c r="K55" s="146"/>
    </row>
    <row r="56" spans="2:11" x14ac:dyDescent="0.25">
      <c r="B56" s="41" t="s">
        <v>12</v>
      </c>
      <c r="C56" s="136" t="s">
        <v>62</v>
      </c>
      <c r="D56" s="137"/>
      <c r="E56" s="137"/>
      <c r="F56" s="137"/>
      <c r="G56" s="138"/>
      <c r="H56" s="143">
        <v>1.66E-2</v>
      </c>
      <c r="I56" s="144"/>
      <c r="J56" s="145">
        <f>H56*J14</f>
        <v>20.468198399999999</v>
      </c>
      <c r="K56" s="146"/>
    </row>
    <row r="57" spans="2:11" x14ac:dyDescent="0.25">
      <c r="B57" s="41" t="s">
        <v>13</v>
      </c>
      <c r="C57" s="136" t="s">
        <v>63</v>
      </c>
      <c r="D57" s="137"/>
      <c r="E57" s="137"/>
      <c r="F57" s="137"/>
      <c r="G57" s="138"/>
      <c r="H57" s="143">
        <v>2.0000000000000001E-4</v>
      </c>
      <c r="I57" s="144"/>
      <c r="J57" s="145">
        <f>H57*J14</f>
        <v>0.24660479999999999</v>
      </c>
      <c r="K57" s="146"/>
    </row>
    <row r="58" spans="2:11" x14ac:dyDescent="0.25">
      <c r="B58" s="41" t="s">
        <v>19</v>
      </c>
      <c r="C58" s="136" t="s">
        <v>64</v>
      </c>
      <c r="D58" s="137"/>
      <c r="E58" s="137"/>
      <c r="F58" s="137"/>
      <c r="G58" s="138"/>
      <c r="H58" s="143">
        <v>2.8E-3</v>
      </c>
      <c r="I58" s="144"/>
      <c r="J58" s="145">
        <f>H58*J11</f>
        <v>3.04304</v>
      </c>
      <c r="K58" s="146"/>
    </row>
    <row r="59" spans="2:11" x14ac:dyDescent="0.25">
      <c r="B59" s="41" t="s">
        <v>20</v>
      </c>
      <c r="C59" s="136" t="s">
        <v>65</v>
      </c>
      <c r="D59" s="137"/>
      <c r="E59" s="137"/>
      <c r="F59" s="137"/>
      <c r="G59" s="138"/>
      <c r="H59" s="143">
        <v>2.9999999999999997E-4</v>
      </c>
      <c r="I59" s="144"/>
      <c r="J59" s="145">
        <f>H59*J14</f>
        <v>0.36990719999999994</v>
      </c>
      <c r="K59" s="146"/>
    </row>
    <row r="60" spans="2:11" x14ac:dyDescent="0.25">
      <c r="B60" s="41" t="s">
        <v>66</v>
      </c>
      <c r="C60" s="136" t="s">
        <v>67</v>
      </c>
      <c r="D60" s="137"/>
      <c r="E60" s="137"/>
      <c r="F60" s="137"/>
      <c r="G60" s="138"/>
      <c r="H60" s="143">
        <v>4.4000000000000003E-3</v>
      </c>
      <c r="I60" s="144"/>
      <c r="J60" s="145">
        <f>H60*J14</f>
        <v>5.4253055999999997</v>
      </c>
      <c r="K60" s="146"/>
    </row>
    <row r="61" spans="2:11" x14ac:dyDescent="0.25">
      <c r="B61" s="156" t="s">
        <v>68</v>
      </c>
      <c r="C61" s="157"/>
      <c r="D61" s="157"/>
      <c r="E61" s="157"/>
      <c r="F61" s="157"/>
      <c r="G61" s="158"/>
      <c r="H61" s="152">
        <f>H59+H58+H57+H56+H55+H60</f>
        <v>0.13539999999999999</v>
      </c>
      <c r="I61" s="153"/>
      <c r="J61" s="112">
        <f>SUM(J55:J60)</f>
        <v>166.54202239999998</v>
      </c>
      <c r="K61" s="163"/>
    </row>
    <row r="62" spans="2:11" x14ac:dyDescent="0.25">
      <c r="B62" s="18" t="s">
        <v>35</v>
      </c>
      <c r="C62" s="149" t="s">
        <v>69</v>
      </c>
      <c r="D62" s="150"/>
      <c r="E62" s="150"/>
      <c r="F62" s="150"/>
      <c r="G62" s="151"/>
      <c r="H62" s="152">
        <v>0.36799999999999999</v>
      </c>
      <c r="I62" s="153"/>
      <c r="J62" s="154">
        <f>H62*J61</f>
        <v>61.287464243199992</v>
      </c>
      <c r="K62" s="155"/>
    </row>
    <row r="63" spans="2:11" x14ac:dyDescent="0.25">
      <c r="B63" s="156" t="s">
        <v>70</v>
      </c>
      <c r="C63" s="157"/>
      <c r="D63" s="157"/>
      <c r="E63" s="157"/>
      <c r="F63" s="157"/>
      <c r="G63" s="158"/>
      <c r="H63" s="159">
        <f>H61+H62</f>
        <v>0.50339999999999996</v>
      </c>
      <c r="I63" s="160"/>
      <c r="J63" s="161">
        <f>SUM(J61:J62)</f>
        <v>227.82948664319997</v>
      </c>
      <c r="K63" s="162"/>
    </row>
    <row r="64" spans="2:11" x14ac:dyDescent="0.25">
      <c r="B64" s="16" t="s">
        <v>71</v>
      </c>
      <c r="C64" s="147" t="s">
        <v>72</v>
      </c>
      <c r="D64" s="115"/>
      <c r="E64" s="115"/>
      <c r="F64" s="115"/>
      <c r="G64" s="116"/>
      <c r="H64" s="147" t="s">
        <v>42</v>
      </c>
      <c r="I64" s="75"/>
      <c r="J64" s="147" t="s">
        <v>9</v>
      </c>
      <c r="K64" s="148"/>
    </row>
    <row r="65" spans="2:12" x14ac:dyDescent="0.25">
      <c r="B65" s="13" t="s">
        <v>27</v>
      </c>
      <c r="C65" s="136" t="s">
        <v>73</v>
      </c>
      <c r="D65" s="137"/>
      <c r="E65" s="137"/>
      <c r="F65" s="137"/>
      <c r="G65" s="138"/>
      <c r="H65" s="143">
        <f>+H36</f>
        <v>0.3680000000000001</v>
      </c>
      <c r="I65" s="144"/>
      <c r="J65" s="145">
        <f>J36</f>
        <v>453.75283200000001</v>
      </c>
      <c r="K65" s="146"/>
    </row>
    <row r="66" spans="2:12" x14ac:dyDescent="0.25">
      <c r="B66" s="47" t="s">
        <v>40</v>
      </c>
      <c r="C66" s="136" t="s">
        <v>74</v>
      </c>
      <c r="D66" s="137"/>
      <c r="E66" s="137"/>
      <c r="F66" s="137"/>
      <c r="G66" s="138"/>
      <c r="H66" s="143">
        <f>H40</f>
        <v>0.45129999999999998</v>
      </c>
      <c r="I66" s="144"/>
      <c r="J66" s="145">
        <f>J40</f>
        <v>140.50851010559998</v>
      </c>
      <c r="K66" s="146"/>
    </row>
    <row r="67" spans="2:12" x14ac:dyDescent="0.25">
      <c r="B67" s="47" t="s">
        <v>46</v>
      </c>
      <c r="C67" s="136" t="s">
        <v>47</v>
      </c>
      <c r="D67" s="137"/>
      <c r="E67" s="137"/>
      <c r="F67" s="137"/>
      <c r="G67" s="138"/>
      <c r="H67" s="143">
        <f>H44</f>
        <v>0.3745</v>
      </c>
      <c r="I67" s="144"/>
      <c r="J67" s="145">
        <f>J44</f>
        <v>10.964049407999997</v>
      </c>
      <c r="K67" s="146"/>
    </row>
    <row r="68" spans="2:12" x14ac:dyDescent="0.25">
      <c r="B68" s="47" t="s">
        <v>50</v>
      </c>
      <c r="C68" s="136" t="s">
        <v>75</v>
      </c>
      <c r="D68" s="137"/>
      <c r="E68" s="137"/>
      <c r="F68" s="137"/>
      <c r="G68" s="138"/>
      <c r="H68" s="139">
        <f>H52</f>
        <v>6.6906000000000007E-2</v>
      </c>
      <c r="I68" s="140"/>
      <c r="J68" s="141">
        <f>J52</f>
        <v>29.471703939624955</v>
      </c>
      <c r="K68" s="142"/>
    </row>
    <row r="69" spans="2:12" x14ac:dyDescent="0.25">
      <c r="B69" s="47" t="s">
        <v>60</v>
      </c>
      <c r="C69" s="136" t="s">
        <v>76</v>
      </c>
      <c r="D69" s="137"/>
      <c r="E69" s="137"/>
      <c r="F69" s="137"/>
      <c r="G69" s="138"/>
      <c r="H69" s="139">
        <f>H63</f>
        <v>0.50339999999999996</v>
      </c>
      <c r="I69" s="140"/>
      <c r="J69" s="141">
        <f>J63</f>
        <v>227.82948664319997</v>
      </c>
      <c r="K69" s="142"/>
    </row>
    <row r="70" spans="2:12" x14ac:dyDescent="0.25">
      <c r="B70" s="124" t="s">
        <v>77</v>
      </c>
      <c r="C70" s="125"/>
      <c r="D70" s="125"/>
      <c r="E70" s="125"/>
      <c r="F70" s="125"/>
      <c r="G70" s="126"/>
      <c r="H70" s="127">
        <f>SUM(H65:H69)</f>
        <v>1.764106</v>
      </c>
      <c r="I70" s="128"/>
      <c r="J70" s="129">
        <f>SUM(J65:J69)</f>
        <v>862.52658209642493</v>
      </c>
      <c r="K70" s="130"/>
    </row>
    <row r="71" spans="2:12" x14ac:dyDescent="0.25">
      <c r="B71" s="131" t="s">
        <v>78</v>
      </c>
      <c r="C71" s="132"/>
      <c r="D71" s="132"/>
      <c r="E71" s="132"/>
      <c r="F71" s="132"/>
      <c r="G71" s="132"/>
      <c r="H71" s="132"/>
      <c r="I71" s="132"/>
      <c r="J71" s="132"/>
      <c r="K71" s="19"/>
    </row>
    <row r="72" spans="2:12" x14ac:dyDescent="0.25">
      <c r="B72" s="133" t="s">
        <v>79</v>
      </c>
      <c r="C72" s="134"/>
      <c r="D72" s="134"/>
      <c r="E72" s="134"/>
      <c r="F72" s="134"/>
      <c r="G72" s="134"/>
      <c r="H72" s="134"/>
      <c r="I72" s="134"/>
      <c r="J72" s="134"/>
      <c r="K72" s="19"/>
    </row>
    <row r="73" spans="2:12" x14ac:dyDescent="0.25">
      <c r="B73" s="117" t="s">
        <v>80</v>
      </c>
      <c r="C73" s="118"/>
      <c r="D73" s="118"/>
      <c r="E73" s="118"/>
      <c r="F73" s="118"/>
      <c r="G73" s="118"/>
      <c r="H73" s="118"/>
      <c r="I73" s="118"/>
      <c r="J73" s="118"/>
      <c r="K73" s="135"/>
    </row>
    <row r="74" spans="2:12" x14ac:dyDescent="0.25">
      <c r="B74" s="114" t="s">
        <v>14</v>
      </c>
      <c r="C74" s="115"/>
      <c r="D74" s="115"/>
      <c r="E74" s="115"/>
      <c r="F74" s="115"/>
      <c r="G74" s="115"/>
      <c r="H74" s="115"/>
      <c r="I74" s="116"/>
      <c r="J74" s="20">
        <f>J14</f>
        <v>1233.0239999999999</v>
      </c>
      <c r="K74" s="19"/>
    </row>
    <row r="75" spans="2:12" x14ac:dyDescent="0.25">
      <c r="B75" s="114" t="s">
        <v>22</v>
      </c>
      <c r="C75" s="115"/>
      <c r="D75" s="115"/>
      <c r="E75" s="115"/>
      <c r="F75" s="115"/>
      <c r="G75" s="115"/>
      <c r="H75" s="115"/>
      <c r="I75" s="116"/>
      <c r="J75" s="20">
        <f>J19</f>
        <v>295.56800000000004</v>
      </c>
      <c r="K75" s="19"/>
    </row>
    <row r="76" spans="2:12" x14ac:dyDescent="0.25">
      <c r="B76" s="114" t="s">
        <v>25</v>
      </c>
      <c r="C76" s="115"/>
      <c r="D76" s="115"/>
      <c r="E76" s="115"/>
      <c r="F76" s="115"/>
      <c r="G76" s="115"/>
      <c r="H76" s="115"/>
      <c r="I76" s="116"/>
      <c r="J76" s="20">
        <f>J25</f>
        <v>133.33000000000001</v>
      </c>
      <c r="K76" s="19"/>
    </row>
    <row r="77" spans="2:12" x14ac:dyDescent="0.25">
      <c r="B77" s="114" t="s">
        <v>77</v>
      </c>
      <c r="C77" s="115"/>
      <c r="D77" s="115"/>
      <c r="E77" s="115"/>
      <c r="F77" s="115"/>
      <c r="G77" s="115"/>
      <c r="H77" s="115"/>
      <c r="I77" s="116"/>
      <c r="J77" s="21">
        <f>J70</f>
        <v>862.52658209642493</v>
      </c>
      <c r="K77" s="19"/>
    </row>
    <row r="78" spans="2:12" x14ac:dyDescent="0.25">
      <c r="B78" s="117" t="s">
        <v>81</v>
      </c>
      <c r="C78" s="118"/>
      <c r="D78" s="118"/>
      <c r="E78" s="118"/>
      <c r="F78" s="118"/>
      <c r="G78" s="118"/>
      <c r="H78" s="118"/>
      <c r="I78" s="119"/>
      <c r="J78" s="22">
        <f>SUM(J74:J77)</f>
        <v>2524.4485820964246</v>
      </c>
      <c r="K78" s="19"/>
      <c r="L78" s="23"/>
    </row>
    <row r="79" spans="2:12" x14ac:dyDescent="0.25">
      <c r="B79" s="24" t="s">
        <v>82</v>
      </c>
      <c r="C79" s="25"/>
      <c r="D79" s="25"/>
      <c r="E79" s="25"/>
      <c r="F79" s="25"/>
      <c r="G79" s="25"/>
      <c r="H79" s="25"/>
      <c r="I79" s="25"/>
      <c r="J79" s="49"/>
      <c r="K79" s="19"/>
    </row>
    <row r="80" spans="2:12" x14ac:dyDescent="0.25">
      <c r="B80" s="13" t="s">
        <v>83</v>
      </c>
      <c r="C80" s="120" t="s">
        <v>84</v>
      </c>
      <c r="D80" s="121"/>
      <c r="E80" s="121"/>
      <c r="F80" s="121"/>
      <c r="G80" s="26" t="s">
        <v>42</v>
      </c>
      <c r="H80" s="122" t="s">
        <v>9</v>
      </c>
      <c r="I80" s="123"/>
      <c r="J80" s="49"/>
      <c r="K80" s="19"/>
    </row>
    <row r="81" spans="2:12" ht="24.75" customHeight="1" x14ac:dyDescent="0.25">
      <c r="B81" s="13" t="s">
        <v>10</v>
      </c>
      <c r="C81" s="62" t="s">
        <v>85</v>
      </c>
      <c r="D81" s="76"/>
      <c r="E81" s="76"/>
      <c r="F81" s="76"/>
      <c r="G81" s="39">
        <v>0</v>
      </c>
      <c r="H81" s="63">
        <f>J78*G81</f>
        <v>0</v>
      </c>
      <c r="I81" s="108"/>
      <c r="J81" s="20"/>
      <c r="K81" s="19"/>
    </row>
    <row r="82" spans="2:12" ht="26.25" customHeight="1" x14ac:dyDescent="0.25">
      <c r="B82" s="95" t="s">
        <v>86</v>
      </c>
      <c r="C82" s="96"/>
      <c r="D82" s="96"/>
      <c r="E82" s="96"/>
      <c r="F82" s="96"/>
      <c r="G82" s="77"/>
      <c r="H82" s="77"/>
      <c r="I82" s="77"/>
      <c r="J82" s="49"/>
      <c r="K82" s="19"/>
    </row>
    <row r="83" spans="2:12" x14ac:dyDescent="0.25">
      <c r="B83" s="27" t="s">
        <v>12</v>
      </c>
      <c r="C83" s="109" t="s">
        <v>87</v>
      </c>
      <c r="D83" s="110"/>
      <c r="E83" s="110"/>
      <c r="F83" s="111"/>
      <c r="G83" s="40">
        <v>0</v>
      </c>
      <c r="H83" s="112">
        <f>J78*G83</f>
        <v>0</v>
      </c>
      <c r="I83" s="113"/>
      <c r="J83" s="51">
        <f>H81+H83</f>
        <v>0</v>
      </c>
      <c r="K83" s="19"/>
    </row>
    <row r="84" spans="2:12" ht="30.75" customHeight="1" x14ac:dyDescent="0.25">
      <c r="B84" s="95" t="s">
        <v>88</v>
      </c>
      <c r="C84" s="96"/>
      <c r="D84" s="96"/>
      <c r="E84" s="96"/>
      <c r="F84" s="96"/>
      <c r="G84" s="77"/>
      <c r="H84" s="77"/>
      <c r="I84" s="77"/>
      <c r="J84" s="20"/>
      <c r="K84" s="19"/>
    </row>
    <row r="85" spans="2:12" x14ac:dyDescent="0.25">
      <c r="B85" s="97" t="s">
        <v>90</v>
      </c>
      <c r="C85" s="98"/>
      <c r="D85" s="98"/>
      <c r="E85" s="98"/>
      <c r="F85" s="98"/>
      <c r="G85" s="98"/>
      <c r="H85" s="98"/>
      <c r="I85" s="98"/>
      <c r="J85" s="20">
        <f>J78+J83</f>
        <v>2524.4485820964246</v>
      </c>
      <c r="K85" s="28"/>
    </row>
    <row r="86" spans="2:12" x14ac:dyDescent="0.25">
      <c r="B86" s="99" t="s">
        <v>114</v>
      </c>
      <c r="C86" s="100"/>
      <c r="D86" s="100"/>
      <c r="E86" s="100"/>
      <c r="F86" s="100"/>
      <c r="G86" s="100"/>
      <c r="H86" s="101"/>
      <c r="I86" s="29">
        <f>1-G89</f>
        <v>0.91349999999999998</v>
      </c>
      <c r="J86" s="22">
        <f>J85/I86</f>
        <v>2763.4905113261352</v>
      </c>
      <c r="K86" s="28"/>
    </row>
    <row r="87" spans="2:12" x14ac:dyDescent="0.25">
      <c r="B87" s="102" t="s">
        <v>99</v>
      </c>
      <c r="C87" s="103"/>
      <c r="D87" s="103"/>
      <c r="E87" s="105" t="s">
        <v>100</v>
      </c>
      <c r="F87" s="106" t="s">
        <v>101</v>
      </c>
      <c r="G87" s="106"/>
      <c r="H87" s="106"/>
      <c r="I87" s="105" t="s">
        <v>102</v>
      </c>
      <c r="J87" s="20"/>
      <c r="K87" s="28"/>
    </row>
    <row r="88" spans="2:12" x14ac:dyDescent="0.25">
      <c r="B88" s="104"/>
      <c r="C88" s="103"/>
      <c r="D88" s="103"/>
      <c r="E88" s="103"/>
      <c r="F88" s="107" t="s">
        <v>103</v>
      </c>
      <c r="G88" s="107"/>
      <c r="H88" s="107"/>
      <c r="I88" s="103"/>
      <c r="J88" s="20"/>
      <c r="K88" s="28"/>
      <c r="L88" s="30"/>
    </row>
    <row r="89" spans="2:12" x14ac:dyDescent="0.25">
      <c r="B89" s="13" t="s">
        <v>13</v>
      </c>
      <c r="C89" s="91" t="s">
        <v>89</v>
      </c>
      <c r="D89" s="92"/>
      <c r="E89" s="92"/>
      <c r="F89" s="93"/>
      <c r="G89" s="31">
        <v>8.6499999999999994E-2</v>
      </c>
      <c r="H89" s="63">
        <f>J86*G89</f>
        <v>239.04192922971069</v>
      </c>
      <c r="I89" s="63"/>
      <c r="J89" s="20"/>
      <c r="K89" s="28"/>
    </row>
    <row r="90" spans="2:12" x14ac:dyDescent="0.25">
      <c r="B90" s="13">
        <v>1</v>
      </c>
      <c r="C90" s="45" t="s">
        <v>91</v>
      </c>
      <c r="D90" s="46"/>
      <c r="E90" s="46"/>
      <c r="F90" s="46"/>
      <c r="G90" s="32"/>
      <c r="H90" s="77"/>
      <c r="I90" s="77"/>
      <c r="J90" s="20"/>
      <c r="K90" s="28"/>
    </row>
    <row r="91" spans="2:12" x14ac:dyDescent="0.25">
      <c r="B91" s="14" t="s">
        <v>92</v>
      </c>
      <c r="C91" s="33" t="s">
        <v>93</v>
      </c>
      <c r="D91" s="46"/>
      <c r="E91" s="46"/>
      <c r="F91" s="46"/>
      <c r="G91" s="32">
        <v>0.03</v>
      </c>
      <c r="H91" s="77">
        <f>J86*G91</f>
        <v>82.904715339784048</v>
      </c>
      <c r="I91" s="77"/>
      <c r="J91" s="20"/>
      <c r="K91" s="28"/>
    </row>
    <row r="92" spans="2:12" x14ac:dyDescent="0.25">
      <c r="B92" s="14" t="s">
        <v>94</v>
      </c>
      <c r="C92" s="94" t="s">
        <v>95</v>
      </c>
      <c r="D92" s="94"/>
      <c r="E92" s="94"/>
      <c r="F92" s="94"/>
      <c r="G92" s="32">
        <v>6.4999999999999997E-3</v>
      </c>
      <c r="H92" s="77">
        <f>J86*G92</f>
        <v>17.962688323619879</v>
      </c>
      <c r="I92" s="77"/>
      <c r="J92" s="20"/>
      <c r="K92" s="28"/>
    </row>
    <row r="93" spans="2:12" x14ac:dyDescent="0.25">
      <c r="B93" s="13">
        <v>2</v>
      </c>
      <c r="C93" s="45" t="s">
        <v>96</v>
      </c>
      <c r="D93" s="46"/>
      <c r="E93" s="46"/>
      <c r="F93" s="46"/>
      <c r="G93" s="32"/>
      <c r="H93" s="77"/>
      <c r="I93" s="77"/>
      <c r="J93" s="20"/>
      <c r="K93" s="28"/>
    </row>
    <row r="94" spans="2:12" x14ac:dyDescent="0.25">
      <c r="B94" s="14" t="s">
        <v>92</v>
      </c>
      <c r="C94" s="33" t="s">
        <v>97</v>
      </c>
      <c r="D94" s="46"/>
      <c r="E94" s="46"/>
      <c r="F94" s="46"/>
      <c r="G94" s="32">
        <v>0.05</v>
      </c>
      <c r="H94" s="77">
        <f>J86*G94</f>
        <v>138.17452556630676</v>
      </c>
      <c r="I94" s="77"/>
      <c r="J94" s="20"/>
      <c r="K94" s="28"/>
    </row>
    <row r="95" spans="2:12" x14ac:dyDescent="0.25">
      <c r="B95" s="88" t="s">
        <v>128</v>
      </c>
      <c r="C95" s="89"/>
      <c r="D95" s="89"/>
      <c r="E95" s="89"/>
      <c r="F95" s="89"/>
      <c r="G95" s="89"/>
      <c r="H95" s="90">
        <f>H91+H92+H94</f>
        <v>239.04192922971069</v>
      </c>
      <c r="I95" s="90"/>
      <c r="J95" s="51">
        <f>J83+H89</f>
        <v>239.04192922971069</v>
      </c>
      <c r="K95" s="28"/>
    </row>
    <row r="96" spans="2:12" x14ac:dyDescent="0.25">
      <c r="B96" s="78"/>
      <c r="C96" s="79"/>
      <c r="D96" s="79"/>
      <c r="E96" s="79"/>
      <c r="F96" s="79"/>
      <c r="G96" s="79"/>
      <c r="H96" s="79"/>
      <c r="I96" s="79"/>
      <c r="J96" s="80"/>
      <c r="K96" s="19"/>
    </row>
    <row r="97" spans="2:11" x14ac:dyDescent="0.25">
      <c r="B97" s="81"/>
      <c r="C97" s="82"/>
      <c r="D97" s="82"/>
      <c r="E97" s="82"/>
      <c r="F97" s="82"/>
      <c r="G97" s="82"/>
      <c r="H97" s="82"/>
      <c r="I97" s="82"/>
      <c r="J97" s="83"/>
      <c r="K97" s="19"/>
    </row>
    <row r="98" spans="2:11" x14ac:dyDescent="0.25">
      <c r="B98" s="84" t="s">
        <v>104</v>
      </c>
      <c r="C98" s="85"/>
      <c r="D98" s="85"/>
      <c r="E98" s="85"/>
      <c r="F98" s="85"/>
      <c r="G98" s="85"/>
      <c r="H98" s="86" t="s">
        <v>9</v>
      </c>
      <c r="I98" s="87"/>
      <c r="J98" s="20"/>
      <c r="K98" s="19"/>
    </row>
    <row r="99" spans="2:11" x14ac:dyDescent="0.25">
      <c r="B99" s="61" t="s">
        <v>14</v>
      </c>
      <c r="C99" s="76"/>
      <c r="D99" s="76"/>
      <c r="E99" s="76"/>
      <c r="F99" s="76"/>
      <c r="G99" s="76"/>
      <c r="H99" s="77">
        <f>J14</f>
        <v>1233.0239999999999</v>
      </c>
      <c r="I99" s="77"/>
      <c r="J99" s="49"/>
      <c r="K99" s="19"/>
    </row>
    <row r="100" spans="2:11" x14ac:dyDescent="0.25">
      <c r="B100" s="61" t="s">
        <v>22</v>
      </c>
      <c r="C100" s="76"/>
      <c r="D100" s="76"/>
      <c r="E100" s="76"/>
      <c r="F100" s="76"/>
      <c r="G100" s="76"/>
      <c r="H100" s="77">
        <f>J19</f>
        <v>295.56800000000004</v>
      </c>
      <c r="I100" s="77"/>
      <c r="J100" s="49"/>
      <c r="K100" s="19"/>
    </row>
    <row r="101" spans="2:11" x14ac:dyDescent="0.25">
      <c r="B101" s="61" t="s">
        <v>25</v>
      </c>
      <c r="C101" s="76"/>
      <c r="D101" s="76"/>
      <c r="E101" s="76"/>
      <c r="F101" s="76"/>
      <c r="G101" s="76"/>
      <c r="H101" s="77">
        <f>J25</f>
        <v>133.33000000000001</v>
      </c>
      <c r="I101" s="77"/>
      <c r="J101" s="49"/>
      <c r="K101" s="19"/>
    </row>
    <row r="102" spans="2:11" x14ac:dyDescent="0.25">
      <c r="B102" s="61" t="s">
        <v>77</v>
      </c>
      <c r="C102" s="76"/>
      <c r="D102" s="76"/>
      <c r="E102" s="76"/>
      <c r="F102" s="76"/>
      <c r="G102" s="76"/>
      <c r="H102" s="77">
        <f>J70</f>
        <v>862.52658209642493</v>
      </c>
      <c r="I102" s="77"/>
      <c r="J102" s="49"/>
      <c r="K102" s="19"/>
    </row>
    <row r="103" spans="2:11" x14ac:dyDescent="0.25">
      <c r="B103" s="61" t="s">
        <v>98</v>
      </c>
      <c r="C103" s="76"/>
      <c r="D103" s="76"/>
      <c r="E103" s="76"/>
      <c r="F103" s="76"/>
      <c r="G103" s="76"/>
      <c r="H103" s="77">
        <f>J95</f>
        <v>239.04192922971069</v>
      </c>
      <c r="I103" s="77"/>
      <c r="J103" s="49"/>
      <c r="K103" s="19"/>
    </row>
    <row r="104" spans="2:11" x14ac:dyDescent="0.25">
      <c r="B104" s="70" t="s">
        <v>105</v>
      </c>
      <c r="C104" s="71"/>
      <c r="D104" s="71"/>
      <c r="E104" s="71"/>
      <c r="F104" s="71"/>
      <c r="G104" s="71"/>
      <c r="H104" s="72">
        <f>SUM(H99:H103)</f>
        <v>2763.4905113261352</v>
      </c>
      <c r="I104" s="72"/>
      <c r="J104" s="49"/>
      <c r="K104" s="19"/>
    </row>
    <row r="105" spans="2:11" x14ac:dyDescent="0.25">
      <c r="B105" s="73"/>
      <c r="C105" s="74"/>
      <c r="D105" s="74"/>
      <c r="E105" s="74"/>
      <c r="F105" s="74"/>
      <c r="G105" s="74"/>
      <c r="H105" s="74"/>
      <c r="I105" s="74"/>
      <c r="J105" s="75"/>
      <c r="K105" s="19"/>
    </row>
    <row r="106" spans="2:11" x14ac:dyDescent="0.25">
      <c r="B106" s="64" t="s">
        <v>106</v>
      </c>
      <c r="C106" s="65"/>
      <c r="D106" s="65"/>
      <c r="E106" s="65"/>
      <c r="F106" s="65"/>
      <c r="G106" s="65"/>
      <c r="H106" s="65" t="s">
        <v>0</v>
      </c>
      <c r="I106" s="65"/>
      <c r="J106" s="49"/>
      <c r="K106" s="19"/>
    </row>
    <row r="107" spans="2:11" x14ac:dyDescent="0.25">
      <c r="B107" s="64" t="s">
        <v>107</v>
      </c>
      <c r="C107" s="65"/>
      <c r="D107" s="65"/>
      <c r="E107" s="65"/>
      <c r="F107" s="34" t="s">
        <v>108</v>
      </c>
      <c r="G107" s="34" t="s">
        <v>109</v>
      </c>
      <c r="H107" s="65"/>
      <c r="I107" s="65"/>
      <c r="J107" s="49"/>
      <c r="K107" s="19"/>
    </row>
    <row r="108" spans="2:11" x14ac:dyDescent="0.25">
      <c r="B108" s="61" t="s">
        <v>110</v>
      </c>
      <c r="C108" s="62"/>
      <c r="D108" s="62"/>
      <c r="E108" s="62"/>
      <c r="F108" s="35">
        <f>G4+G5</f>
        <v>1</v>
      </c>
      <c r="G108" s="36">
        <f>H104</f>
        <v>2763.4905113261352</v>
      </c>
      <c r="H108" s="63">
        <f>H104</f>
        <v>2763.4905113261352</v>
      </c>
      <c r="I108" s="63"/>
      <c r="J108" s="49"/>
      <c r="K108" s="19"/>
    </row>
    <row r="109" spans="2:11" x14ac:dyDescent="0.25">
      <c r="B109" s="64" t="s">
        <v>111</v>
      </c>
      <c r="C109" s="65"/>
      <c r="D109" s="65"/>
      <c r="E109" s="65"/>
      <c r="F109" s="65"/>
      <c r="G109" s="65"/>
      <c r="H109" s="66">
        <f>H108</f>
        <v>2763.4905113261352</v>
      </c>
      <c r="I109" s="66"/>
      <c r="J109" s="49"/>
      <c r="K109" s="19"/>
    </row>
    <row r="110" spans="2:11" ht="15.75" thickBot="1" x14ac:dyDescent="0.3">
      <c r="B110" s="67" t="s">
        <v>4</v>
      </c>
      <c r="C110" s="68"/>
      <c r="D110" s="68"/>
      <c r="E110" s="68"/>
      <c r="F110" s="68"/>
      <c r="G110" s="68"/>
      <c r="H110" s="69">
        <f>H109*12</f>
        <v>33161.886135913621</v>
      </c>
      <c r="I110" s="69"/>
      <c r="J110" s="37"/>
      <c r="K110" s="38"/>
    </row>
  </sheetData>
  <protectedRanges>
    <protectedRange algorithmName="SHA-512" hashValue="WqOapSOrsN1ZIylEeDg8qsMj3/Ei4DSu+yanIGPrB9mdgPDIIehqzbgeAAg8EWvIcWBY5VOT/h31EIMHRZGAMQ==" saltValue="+ug9f8pTOmSSZ2JyYuT7TA==" spinCount="100000" sqref="G83" name="Intervalo8"/>
    <protectedRange algorithmName="SHA-512" hashValue="bhbqRQLX8rgbvsG2EOjXKaPiwCv1gO5p9m4DlSaHzQPzQSj2JHWn9xeN2TbHSmmCrAcvR7H4sNdY7ES+wuefyg==" saltValue="v3eAT0tAxQOj7pSMAM0DcA==" spinCount="100000" sqref="G81" name="Intervalo7"/>
    <protectedRange algorithmName="SHA-512" hashValue="Ah6xLASO/UwiSJvpQJuoNoNIo1mfdhLxEsO3FpD0BDF8AlUm+3TEdBDSiVe9ZIm4T7QqVXzZRl2L3m3Xs8wbfg==" saltValue="scGGcdxRv9YW5mFCeF0+XQ==" spinCount="100000" sqref="C23:I24 J22:K24" name="Intervalo5"/>
    <protectedRange algorithmName="SHA-512" hashValue="gyRvBn6GREc/NKHKDfuvGpyblZ5aiYhamHGreF6jJ+pPlBs43/MLCAargxzxtHTxjZ098vUO4cRlg8I0QojbGg==" saltValue="vL4FWZE1+znSFKfLmB/B2g==" spinCount="100000" sqref="C12:K13" name="Intervalo2"/>
    <protectedRange algorithmName="SHA-512" hashValue="fmLXqBbTOiZlbMv236VyWP47+fJZucYZiquNlQj/N9ONKT3pQCF+jgvywPgD/omnWdo1eAN5z7DMqmGCJaXnOA==" saltValue="rdnOqJQ4K6z46z1YHk/e4w==" spinCount="100000" sqref="H4" name="Intervalo1"/>
  </protectedRanges>
  <mergeCells count="239">
    <mergeCell ref="B109:G109"/>
    <mergeCell ref="H109:I109"/>
    <mergeCell ref="B110:G110"/>
    <mergeCell ref="H110:I110"/>
    <mergeCell ref="B105:J105"/>
    <mergeCell ref="B106:G106"/>
    <mergeCell ref="H106:I107"/>
    <mergeCell ref="B107:E107"/>
    <mergeCell ref="B108:E108"/>
    <mergeCell ref="H108:I108"/>
    <mergeCell ref="B102:G102"/>
    <mergeCell ref="H102:I102"/>
    <mergeCell ref="B103:G103"/>
    <mergeCell ref="H103:I103"/>
    <mergeCell ref="B104:G104"/>
    <mergeCell ref="H104:I104"/>
    <mergeCell ref="B99:G99"/>
    <mergeCell ref="H99:I99"/>
    <mergeCell ref="B100:G100"/>
    <mergeCell ref="H100:I100"/>
    <mergeCell ref="B101:G101"/>
    <mergeCell ref="H101:I101"/>
    <mergeCell ref="H93:I93"/>
    <mergeCell ref="H94:I94"/>
    <mergeCell ref="B95:G95"/>
    <mergeCell ref="H95:I95"/>
    <mergeCell ref="B96:J97"/>
    <mergeCell ref="B98:G98"/>
    <mergeCell ref="H98:I98"/>
    <mergeCell ref="C89:F89"/>
    <mergeCell ref="H89:I89"/>
    <mergeCell ref="H90:I90"/>
    <mergeCell ref="H91:I91"/>
    <mergeCell ref="C92:F92"/>
    <mergeCell ref="H92:I92"/>
    <mergeCell ref="B84:F84"/>
    <mergeCell ref="G84:I84"/>
    <mergeCell ref="B85:I85"/>
    <mergeCell ref="B86:H86"/>
    <mergeCell ref="B87:D88"/>
    <mergeCell ref="E87:E88"/>
    <mergeCell ref="F87:H87"/>
    <mergeCell ref="I87:I88"/>
    <mergeCell ref="F88:H88"/>
    <mergeCell ref="C81:F81"/>
    <mergeCell ref="H81:I81"/>
    <mergeCell ref="B82:F82"/>
    <mergeCell ref="G82:I82"/>
    <mergeCell ref="C83:F83"/>
    <mergeCell ref="H83:I83"/>
    <mergeCell ref="B74:I74"/>
    <mergeCell ref="B75:I75"/>
    <mergeCell ref="B76:I76"/>
    <mergeCell ref="B77:I77"/>
    <mergeCell ref="B78:I78"/>
    <mergeCell ref="C80:F80"/>
    <mergeCell ref="H80:I80"/>
    <mergeCell ref="B70:G70"/>
    <mergeCell ref="H70:I70"/>
    <mergeCell ref="J70:K70"/>
    <mergeCell ref="B71:J71"/>
    <mergeCell ref="B72:J72"/>
    <mergeCell ref="B73:K73"/>
    <mergeCell ref="C68:G68"/>
    <mergeCell ref="H68:I68"/>
    <mergeCell ref="J68:K68"/>
    <mergeCell ref="C69:G69"/>
    <mergeCell ref="H69:I69"/>
    <mergeCell ref="J69:K69"/>
    <mergeCell ref="C66:G66"/>
    <mergeCell ref="H66:I66"/>
    <mergeCell ref="J66:K66"/>
    <mergeCell ref="C67:G67"/>
    <mergeCell ref="H67:I67"/>
    <mergeCell ref="J67:K67"/>
    <mergeCell ref="C64:G64"/>
    <mergeCell ref="H64:I64"/>
    <mergeCell ref="J64:K64"/>
    <mergeCell ref="C65:G65"/>
    <mergeCell ref="H65:I65"/>
    <mergeCell ref="J65:K65"/>
    <mergeCell ref="C62:G62"/>
    <mergeCell ref="H62:I62"/>
    <mergeCell ref="J62:K62"/>
    <mergeCell ref="B63:G63"/>
    <mergeCell ref="H63:I63"/>
    <mergeCell ref="J63:K63"/>
    <mergeCell ref="C60:G60"/>
    <mergeCell ref="H60:I60"/>
    <mergeCell ref="J60:K60"/>
    <mergeCell ref="B61:G61"/>
    <mergeCell ref="H61:I61"/>
    <mergeCell ref="J61:K61"/>
    <mergeCell ref="C58:G58"/>
    <mergeCell ref="H58:I58"/>
    <mergeCell ref="J58:K58"/>
    <mergeCell ref="C59:G59"/>
    <mergeCell ref="H59:I59"/>
    <mergeCell ref="J59:K59"/>
    <mergeCell ref="C56:G56"/>
    <mergeCell ref="H56:I56"/>
    <mergeCell ref="J56:K56"/>
    <mergeCell ref="C57:G57"/>
    <mergeCell ref="H57:I57"/>
    <mergeCell ref="J57:K57"/>
    <mergeCell ref="B53:K53"/>
    <mergeCell ref="C54:G54"/>
    <mergeCell ref="H54:I54"/>
    <mergeCell ref="J54:K54"/>
    <mergeCell ref="C55:G55"/>
    <mergeCell ref="H55:I55"/>
    <mergeCell ref="J55:K55"/>
    <mergeCell ref="C51:G51"/>
    <mergeCell ref="H51:I51"/>
    <mergeCell ref="J51:K51"/>
    <mergeCell ref="B52:G52"/>
    <mergeCell ref="H52:I52"/>
    <mergeCell ref="J52:K52"/>
    <mergeCell ref="C49:G49"/>
    <mergeCell ref="H49:I49"/>
    <mergeCell ref="J49:K49"/>
    <mergeCell ref="C50:G50"/>
    <mergeCell ref="H50:I50"/>
    <mergeCell ref="J50:K50"/>
    <mergeCell ref="C47:G47"/>
    <mergeCell ref="H47:I47"/>
    <mergeCell ref="J47:K47"/>
    <mergeCell ref="C48:G48"/>
    <mergeCell ref="H48:I48"/>
    <mergeCell ref="J48:K48"/>
    <mergeCell ref="C45:G45"/>
    <mergeCell ref="H45:I45"/>
    <mergeCell ref="J45:K45"/>
    <mergeCell ref="C46:G46"/>
    <mergeCell ref="H46:I46"/>
    <mergeCell ref="J46:K46"/>
    <mergeCell ref="C43:G43"/>
    <mergeCell ref="H43:I43"/>
    <mergeCell ref="J43:K43"/>
    <mergeCell ref="B44:G44"/>
    <mergeCell ref="H44:I44"/>
    <mergeCell ref="J44:K44"/>
    <mergeCell ref="C41:G41"/>
    <mergeCell ref="H41:I41"/>
    <mergeCell ref="J41:K41"/>
    <mergeCell ref="C42:G42"/>
    <mergeCell ref="H42:I42"/>
    <mergeCell ref="J42:K42"/>
    <mergeCell ref="C39:G39"/>
    <mergeCell ref="H39:I39"/>
    <mergeCell ref="J39:K39"/>
    <mergeCell ref="B40:G40"/>
    <mergeCell ref="H40:I40"/>
    <mergeCell ref="J40:K40"/>
    <mergeCell ref="C37:G37"/>
    <mergeCell ref="H37:I37"/>
    <mergeCell ref="J37:K37"/>
    <mergeCell ref="C38:G38"/>
    <mergeCell ref="H38:I38"/>
    <mergeCell ref="J38:K38"/>
    <mergeCell ref="C35:G35"/>
    <mergeCell ref="H35:I35"/>
    <mergeCell ref="J35:K35"/>
    <mergeCell ref="B36:G36"/>
    <mergeCell ref="H36:I36"/>
    <mergeCell ref="J36:K36"/>
    <mergeCell ref="C33:G33"/>
    <mergeCell ref="H33:I33"/>
    <mergeCell ref="J33:K33"/>
    <mergeCell ref="C34:G34"/>
    <mergeCell ref="H34:I34"/>
    <mergeCell ref="J34:K34"/>
    <mergeCell ref="C31:G31"/>
    <mergeCell ref="H31:I31"/>
    <mergeCell ref="J31:K31"/>
    <mergeCell ref="C32:G32"/>
    <mergeCell ref="H32:I32"/>
    <mergeCell ref="J32:K32"/>
    <mergeCell ref="C29:G29"/>
    <mergeCell ref="H29:I29"/>
    <mergeCell ref="J29:K29"/>
    <mergeCell ref="C30:G30"/>
    <mergeCell ref="H30:I30"/>
    <mergeCell ref="J30:K30"/>
    <mergeCell ref="B26:K26"/>
    <mergeCell ref="C27:G27"/>
    <mergeCell ref="H27:I27"/>
    <mergeCell ref="J27:K27"/>
    <mergeCell ref="H28:I28"/>
    <mergeCell ref="J28:K28"/>
    <mergeCell ref="C23:I23"/>
    <mergeCell ref="J23:K23"/>
    <mergeCell ref="C24:I24"/>
    <mergeCell ref="J24:K24"/>
    <mergeCell ref="B25:I25"/>
    <mergeCell ref="J25:K25"/>
    <mergeCell ref="B19:I19"/>
    <mergeCell ref="J19:K19"/>
    <mergeCell ref="B20:K20"/>
    <mergeCell ref="C21:I21"/>
    <mergeCell ref="J21:K21"/>
    <mergeCell ref="C22:I22"/>
    <mergeCell ref="J22:K22"/>
    <mergeCell ref="H16:I16"/>
    <mergeCell ref="J16:K16"/>
    <mergeCell ref="C17:F17"/>
    <mergeCell ref="H17:I17"/>
    <mergeCell ref="J17:K17"/>
    <mergeCell ref="C18:F18"/>
    <mergeCell ref="H18:I18"/>
    <mergeCell ref="J18:K18"/>
    <mergeCell ref="B15:K15"/>
    <mergeCell ref="C16:F16"/>
    <mergeCell ref="C12:I12"/>
    <mergeCell ref="J12:K12"/>
    <mergeCell ref="C13:I13"/>
    <mergeCell ref="J13:K13"/>
    <mergeCell ref="B14:I14"/>
    <mergeCell ref="J14:K14"/>
    <mergeCell ref="B8:K8"/>
    <mergeCell ref="B9:K9"/>
    <mergeCell ref="C10:I10"/>
    <mergeCell ref="J10:K10"/>
    <mergeCell ref="C11:I11"/>
    <mergeCell ref="J11:K11"/>
    <mergeCell ref="B5:F5"/>
    <mergeCell ref="H5:I5"/>
    <mergeCell ref="J5:K5"/>
    <mergeCell ref="B6:I6"/>
    <mergeCell ref="J6:K6"/>
    <mergeCell ref="B7:I7"/>
    <mergeCell ref="J7:K7"/>
    <mergeCell ref="B2:I2"/>
    <mergeCell ref="J2:K3"/>
    <mergeCell ref="B3:F3"/>
    <mergeCell ref="H3:I3"/>
    <mergeCell ref="B4:F4"/>
    <mergeCell ref="H4:I4"/>
    <mergeCell ref="J4:K4"/>
  </mergeCells>
  <pageMargins left="0.511811024" right="0.511811024" top="0.78740157499999996" bottom="0.78740157499999996" header="0.31496062000000002" footer="0.31496062000000002"/>
  <pageSetup scale="65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Oficial de Manutenção</vt:lpstr>
      <vt:lpstr>Ajudante de Manutenção 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pe001460</dc:creator>
  <cp:lastModifiedBy>Antonio Oliveira Castro</cp:lastModifiedBy>
  <cp:lastPrinted>2017-04-20T20:01:09Z</cp:lastPrinted>
  <dcterms:created xsi:type="dcterms:W3CDTF">2015-10-22T13:45:30Z</dcterms:created>
  <dcterms:modified xsi:type="dcterms:W3CDTF">2017-05-15T14:35:38Z</dcterms:modified>
</cp:coreProperties>
</file>