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5745" activeTab="1"/>
  </bookViews>
  <sheets>
    <sheet name="Planilha de Custo - LUCRO REAL" sheetId="1" r:id="rId1"/>
    <sheet name="Planilha - LUCRO PRESUMIDO" sheetId="2" r:id="rId2"/>
    <sheet name="Planilha - Simples Nacional" sheetId="3" r:id="rId3"/>
    <sheet name="Plan4" sheetId="4" r:id="rId4"/>
    <sheet name="Plan5" sheetId="5" r:id="rId5"/>
    <sheet name="Plan6" sheetId="6" r:id="rId6"/>
    <sheet name="Plan7" sheetId="7" r:id="rId7"/>
    <sheet name="Plan8" sheetId="8" r:id="rId8"/>
    <sheet name="Plan9" sheetId="9" r:id="rId9"/>
    <sheet name="Plan10" sheetId="10" r:id="rId10"/>
  </sheets>
  <definedNames>
    <definedName name="_xlnm.Print_Area" localSheetId="1">'Planilha - LUCRO PRESUMIDO'!$A$1:$C$47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17" i="2"/>
  <c r="C13" i="2"/>
  <c r="B15" i="2"/>
  <c r="B11" i="2"/>
  <c r="C10" i="2"/>
  <c r="C9" i="2"/>
  <c r="C8" i="2"/>
  <c r="C7" i="2"/>
  <c r="C26" i="2"/>
  <c r="B33" i="2" l="1"/>
  <c r="B45" i="2"/>
  <c r="B19" i="3" l="1"/>
  <c r="C17" i="3"/>
  <c r="C16" i="3"/>
  <c r="C13" i="3"/>
  <c r="C12" i="3"/>
  <c r="C9" i="3"/>
  <c r="C8" i="3"/>
  <c r="C7" i="3"/>
  <c r="C6" i="3"/>
  <c r="B20" i="2"/>
  <c r="C18" i="2"/>
  <c r="C14" i="2"/>
  <c r="C15" i="2" l="1"/>
  <c r="C18" i="3"/>
  <c r="C10" i="3"/>
  <c r="C14" i="3"/>
  <c r="C19" i="2"/>
  <c r="C11" i="2"/>
  <c r="C20" i="2" s="1"/>
  <c r="C28" i="2" s="1"/>
  <c r="C31" i="2" s="1"/>
  <c r="C19" i="3"/>
  <c r="C26" i="3" s="1"/>
  <c r="C32" i="2" l="1"/>
  <c r="C33" i="2" s="1"/>
  <c r="C30" i="3"/>
  <c r="C29" i="3"/>
  <c r="B19" i="1"/>
  <c r="C6" i="1"/>
  <c r="C7" i="1"/>
  <c r="C8" i="1"/>
  <c r="C9" i="1"/>
  <c r="C12" i="1"/>
  <c r="C13" i="1"/>
  <c r="C16" i="1"/>
  <c r="C17" i="1"/>
  <c r="C35" i="2" l="1"/>
  <c r="C37" i="2" s="1"/>
  <c r="C14" i="1"/>
  <c r="C31" i="3"/>
  <c r="C33" i="3" s="1"/>
  <c r="C18" i="1"/>
  <c r="C10" i="1"/>
  <c r="C19" i="1" s="1"/>
  <c r="C26" i="1" s="1"/>
  <c r="C42" i="2" l="1"/>
  <c r="C47" i="2"/>
  <c r="C44" i="2"/>
  <c r="C41" i="2"/>
  <c r="C37" i="3"/>
  <c r="C39" i="3" s="1"/>
  <c r="C29" i="1"/>
  <c r="C30" i="1"/>
  <c r="C45" i="2" l="1"/>
  <c r="C31" i="1"/>
  <c r="C33" i="1" s="1"/>
  <c r="C37" i="1" l="1"/>
  <c r="C39" i="1" s="1"/>
</calcChain>
</file>

<file path=xl/sharedStrings.xml><?xml version="1.0" encoding="utf-8"?>
<sst xmlns="http://schemas.openxmlformats.org/spreadsheetml/2006/main" count="131" uniqueCount="59">
  <si>
    <t>PLANILHA DE CUSTO - ENCARGOS SOCIAIS E TRABALHISTAS - LEI 6.019/74</t>
  </si>
  <si>
    <t>Salário Base (a título de exemplo)</t>
  </si>
  <si>
    <t>ENCARGOS SOCIAIS E TRABALHISTAS</t>
  </si>
  <si>
    <t>GRUPO A - Encargos Sociais Diretos</t>
  </si>
  <si>
    <t xml:space="preserve">(%) </t>
  </si>
  <si>
    <t>01 - INSS</t>
  </si>
  <si>
    <t>02 - Salário Educação</t>
  </si>
  <si>
    <t>03 - FGTS</t>
  </si>
  <si>
    <t>04 - Cálculo do RAT/SAT</t>
  </si>
  <si>
    <t>Até 3%</t>
  </si>
  <si>
    <t>GRUPO B - Encargos Sociais Diretos</t>
  </si>
  <si>
    <t>05 - Férias + 1/3 de férias</t>
  </si>
  <si>
    <t>06 - 13º salário</t>
  </si>
  <si>
    <t>TOTAL B</t>
  </si>
  <si>
    <t>GRUPO C - Incidências Acumulativas "A" x "B"</t>
  </si>
  <si>
    <t>07 - FGTS s/13º salário</t>
  </si>
  <si>
    <t>08 - INSS s/13º salário</t>
  </si>
  <si>
    <t>TOTAL C</t>
  </si>
  <si>
    <t>valor total dos encargos sociais e trabalhistas</t>
  </si>
  <si>
    <t>TOTAL A (máximo)</t>
  </si>
  <si>
    <t>INSUMOS</t>
  </si>
  <si>
    <t>R$</t>
  </si>
  <si>
    <t>01 - Vale alimentação [40,85 x 22 = R$ 898,70 (-) 5% = R$ 44,94 - participação do funcionário)</t>
  </si>
  <si>
    <t>01 - Vale transporte (R$ 3,20 x 44 = R$ 140,80) - (6% de R$ 2.061,96 = faixa de assistente I = R$ 123,71)</t>
  </si>
  <si>
    <t>03 - Seguro de vida</t>
  </si>
  <si>
    <t>TOTAL DE INSUMOS</t>
  </si>
  <si>
    <t>VALOR DA MÃO DE OBRA (Remuneração + Encargos + Insumos)</t>
  </si>
  <si>
    <t>Demais componentes de custo (Percentuais exemplificativos</t>
  </si>
  <si>
    <t>(%)</t>
  </si>
  <si>
    <t>Despesas administrativas e Operacionais</t>
  </si>
  <si>
    <t>Margem de Lucro</t>
  </si>
  <si>
    <t>Total deste Campo</t>
  </si>
  <si>
    <t>Total( valor total da mão de obra + insumos + total dos demais componentes).</t>
  </si>
  <si>
    <t>Tributos (Lucro Real)</t>
  </si>
  <si>
    <t>Tributos</t>
  </si>
  <si>
    <t>1- ISS = 5% / COFINS = 7,60% /PIS / PASEP =1,65%</t>
  </si>
  <si>
    <t>Tributos (simples nacional)</t>
  </si>
  <si>
    <t>1- ISS = 5% / SIMPLES 14%</t>
  </si>
  <si>
    <t>VALOR TOTAL POR EMPREGADO (Lucro Real)</t>
  </si>
  <si>
    <t>VALOR TOTAL POR EMPREGADO (Lucro Presumido)</t>
  </si>
  <si>
    <t>VALOR TOTAL POR EMPREGADO (Simples NAcuibak)</t>
  </si>
  <si>
    <t>COFINS</t>
  </si>
  <si>
    <t>Tributos Federais</t>
  </si>
  <si>
    <t>Tributos Municipais</t>
  </si>
  <si>
    <t>ISS</t>
  </si>
  <si>
    <t>PIS/PASEP</t>
  </si>
  <si>
    <t>TOTAL DEMAIS COMPONENTES DE CUSTOS</t>
  </si>
  <si>
    <t>TRIBUTOS</t>
  </si>
  <si>
    <t>TOTAL DOS ENCARGOS SOCIAIS E TRABALHISTAS (TOTAL A + B + C)</t>
  </si>
  <si>
    <t>REMUNERAÇÃO (Salário Base - a título de exemplo)</t>
  </si>
  <si>
    <t>01 - Vale alimentação (40,85 x 22 = R$ 898,70) - (5% = R$ 44,94 = participação do funcionário)</t>
  </si>
  <si>
    <t>02 - Vale transporte (R$ 3,20 x 44 = R$ 140,80) - (6% de R$ 2.061,96 = faixa de assistente I = R$ 123,71)</t>
  </si>
  <si>
    <t>VALOR TOTAL DA MÃO DE OBRA
(Total da Remuneração + Encargos + Insumos)</t>
  </si>
  <si>
    <t>DEMAIS COMPONENTES DOS CUSTOS
(Percentuais exemplificativos)</t>
  </si>
  <si>
    <t>TOTAL DO FATURAMENTO
( Mão de obra + Insumos + Total dos Demais Componentes de Custos)</t>
  </si>
  <si>
    <r>
      <t xml:space="preserve">Subtotal para efeito de cálculo dos Tributos     =     </t>
    </r>
    <r>
      <rPr>
        <b/>
        <i/>
        <u/>
        <sz val="11"/>
        <rFont val="Calibri"/>
        <family val="2"/>
        <scheme val="minor"/>
      </rPr>
      <t>TOTAL DO FATURAMENTO</t>
    </r>
    <r>
      <rPr>
        <b/>
        <sz val="11"/>
        <rFont val="Calibri"/>
        <family val="2"/>
        <scheme val="minor"/>
      </rPr>
      <t xml:space="preserve">
                                                                                                                  [(100-8,65)/100]</t>
    </r>
  </si>
  <si>
    <t>TOTAL DOS TRIBUTOS</t>
  </si>
  <si>
    <t>(R$)</t>
  </si>
  <si>
    <t>04 - Cálculo do RAT/SAT                                                                                                                   Até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</si>
</sst>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7" xfId="1" applyFont="1" applyBorder="1"/>
    <xf numFmtId="0" fontId="0" fillId="0" borderId="7" xfId="0" applyBorder="1"/>
    <xf numFmtId="0" fontId="2" fillId="0" borderId="5" xfId="0" applyFont="1" applyBorder="1"/>
    <xf numFmtId="0" fontId="2" fillId="0" borderId="4" xfId="0" applyFont="1" applyBorder="1"/>
    <xf numFmtId="10" fontId="0" fillId="0" borderId="1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44" fontId="0" fillId="0" borderId="7" xfId="0" applyNumberFormat="1" applyBorder="1"/>
    <xf numFmtId="0" fontId="0" fillId="0" borderId="12" xfId="0" applyBorder="1"/>
    <xf numFmtId="0" fontId="2" fillId="0" borderId="2" xfId="0" applyFont="1" applyBorder="1" applyAlignment="1">
      <alignment horizontal="right"/>
    </xf>
    <xf numFmtId="44" fontId="2" fillId="0" borderId="2" xfId="0" applyNumberFormat="1" applyFont="1" applyBorder="1"/>
    <xf numFmtId="44" fontId="0" fillId="0" borderId="1" xfId="0" applyNumberFormat="1" applyBorder="1"/>
    <xf numFmtId="10" fontId="2" fillId="0" borderId="2" xfId="0" applyNumberFormat="1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44" fontId="0" fillId="0" borderId="3" xfId="0" applyNumberFormat="1" applyBorder="1"/>
    <xf numFmtId="0" fontId="2" fillId="0" borderId="5" xfId="0" applyFont="1" applyBorder="1" applyAlignment="1">
      <alignment horizontal="right"/>
    </xf>
    <xf numFmtId="10" fontId="2" fillId="0" borderId="6" xfId="0" applyNumberFormat="1" applyFont="1" applyBorder="1" applyAlignment="1">
      <alignment horizontal="center"/>
    </xf>
    <xf numFmtId="44" fontId="2" fillId="0" borderId="7" xfId="0" applyNumberFormat="1" applyFont="1" applyBorder="1"/>
    <xf numFmtId="0" fontId="0" fillId="0" borderId="0" xfId="0" applyBorder="1"/>
    <xf numFmtId="0" fontId="2" fillId="0" borderId="8" xfId="0" applyFont="1" applyBorder="1"/>
    <xf numFmtId="10" fontId="2" fillId="0" borderId="9" xfId="0" applyNumberFormat="1" applyFont="1" applyBorder="1" applyAlignment="1">
      <alignment horizontal="center"/>
    </xf>
    <xf numFmtId="44" fontId="0" fillId="0" borderId="10" xfId="0" applyNumberFormat="1" applyBorder="1"/>
    <xf numFmtId="0" fontId="2" fillId="0" borderId="11" xfId="0" applyFont="1" applyBorder="1" applyAlignment="1">
      <alignment horizontal="left"/>
    </xf>
    <xf numFmtId="0" fontId="0" fillId="0" borderId="6" xfId="0" applyBorder="1" applyAlignment="1">
      <alignment horizontal="center"/>
    </xf>
    <xf numFmtId="44" fontId="0" fillId="0" borderId="10" xfId="1" applyFont="1" applyBorder="1"/>
    <xf numFmtId="44" fontId="2" fillId="0" borderId="7" xfId="1" applyFont="1" applyBorder="1"/>
    <xf numFmtId="44" fontId="2" fillId="0" borderId="20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1" xfId="0" applyFont="1" applyBorder="1"/>
    <xf numFmtId="9" fontId="0" fillId="2" borderId="1" xfId="0" applyNumberFormat="1" applyFill="1" applyBorder="1" applyAlignment="1" applyProtection="1">
      <alignment horizontal="center"/>
      <protection locked="0"/>
    </xf>
    <xf numFmtId="44" fontId="0" fillId="2" borderId="17" xfId="1" applyFont="1" applyFill="1" applyBorder="1" applyProtection="1"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44" fontId="2" fillId="0" borderId="0" xfId="0" applyNumberFormat="1" applyFont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3" fontId="0" fillId="0" borderId="0" xfId="3" applyFont="1" applyAlignment="1">
      <alignment vertical="center"/>
    </xf>
    <xf numFmtId="0" fontId="2" fillId="0" borderId="0" xfId="0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2" borderId="1" xfId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44" fontId="0" fillId="0" borderId="1" xfId="0" applyNumberFormat="1" applyFont="1" applyBorder="1" applyAlignment="1">
      <alignment vertical="center"/>
    </xf>
    <xf numFmtId="0" fontId="3" fillId="0" borderId="21" xfId="2" applyFont="1" applyFill="1" applyBorder="1" applyAlignment="1">
      <alignment horizontal="left" vertical="center" wrapText="1"/>
    </xf>
    <xf numFmtId="44" fontId="2" fillId="0" borderId="22" xfId="0" applyNumberFormat="1" applyFont="1" applyBorder="1" applyAlignment="1">
      <alignment vertical="center"/>
    </xf>
    <xf numFmtId="44" fontId="7" fillId="3" borderId="2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21" xfId="2" applyFont="1" applyFill="1" applyBorder="1" applyAlignment="1">
      <alignment vertical="center" wrapText="1"/>
    </xf>
    <xf numFmtId="0" fontId="3" fillId="0" borderId="22" xfId="2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WhiteSpace="0" zoomScaleNormal="100" workbookViewId="0">
      <selection activeCell="F26" sqref="F26"/>
    </sheetView>
  </sheetViews>
  <sheetFormatPr defaultRowHeight="15" x14ac:dyDescent="0.25"/>
  <cols>
    <col min="1" max="1" width="47.85546875" customWidth="1"/>
    <col min="2" max="2" width="20.5703125" customWidth="1"/>
    <col min="3" max="3" width="20.28515625" customWidth="1"/>
  </cols>
  <sheetData>
    <row r="1" spans="1:3" ht="15.75" thickBot="1" x14ac:dyDescent="0.3">
      <c r="A1" s="79" t="s">
        <v>0</v>
      </c>
      <c r="B1" s="80"/>
      <c r="C1" s="81"/>
    </row>
    <row r="2" spans="1:3" ht="9.75" customHeight="1" thickBot="1" x14ac:dyDescent="0.3">
      <c r="A2" s="14"/>
      <c r="B2" s="14"/>
      <c r="C2" s="14"/>
    </row>
    <row r="3" spans="1:3" ht="15.75" thickBot="1" x14ac:dyDescent="0.3">
      <c r="A3" s="8" t="s">
        <v>1</v>
      </c>
      <c r="B3" s="5"/>
      <c r="C3" s="6">
        <v>2061.96</v>
      </c>
    </row>
    <row r="4" spans="1:3" ht="15.75" thickBot="1" x14ac:dyDescent="0.3">
      <c r="A4" s="9" t="s">
        <v>2</v>
      </c>
      <c r="B4" s="3"/>
      <c r="C4" s="3"/>
    </row>
    <row r="5" spans="1:3" ht="15.75" thickBot="1" x14ac:dyDescent="0.3">
      <c r="A5" s="8" t="s">
        <v>3</v>
      </c>
      <c r="B5" s="29" t="s">
        <v>4</v>
      </c>
      <c r="C5" s="7"/>
    </row>
    <row r="6" spans="1:3" ht="15.75" thickBot="1" x14ac:dyDescent="0.3">
      <c r="A6" s="4" t="s">
        <v>5</v>
      </c>
      <c r="B6" s="11">
        <v>0.2</v>
      </c>
      <c r="C6" s="13">
        <f>$C$3*B6</f>
        <v>412.39200000000005</v>
      </c>
    </row>
    <row r="7" spans="1:3" ht="15.75" thickBot="1" x14ac:dyDescent="0.3">
      <c r="A7" s="4" t="s">
        <v>6</v>
      </c>
      <c r="B7" s="12">
        <v>2.5000000000000001E-2</v>
      </c>
      <c r="C7" s="13">
        <f>$C$3*B7</f>
        <v>51.549000000000007</v>
      </c>
    </row>
    <row r="8" spans="1:3" ht="15.75" thickBot="1" x14ac:dyDescent="0.3">
      <c r="A8" s="4" t="s">
        <v>7</v>
      </c>
      <c r="B8" s="11">
        <v>0.08</v>
      </c>
      <c r="C8" s="13">
        <f>$C$3*B8</f>
        <v>164.95680000000002</v>
      </c>
    </row>
    <row r="9" spans="1:3" ht="15.75" thickBot="1" x14ac:dyDescent="0.3">
      <c r="A9" s="4" t="s">
        <v>8</v>
      </c>
      <c r="B9" s="29" t="s">
        <v>9</v>
      </c>
      <c r="C9" s="13">
        <f>$C$3*3%</f>
        <v>61.858800000000002</v>
      </c>
    </row>
    <row r="10" spans="1:3" ht="15.75" thickBot="1" x14ac:dyDescent="0.3">
      <c r="A10" s="15" t="s">
        <v>19</v>
      </c>
      <c r="B10" s="18">
        <v>0.33500000000000002</v>
      </c>
      <c r="C10" s="16">
        <f>SUM(C6:C9)</f>
        <v>690.75660000000005</v>
      </c>
    </row>
    <row r="11" spans="1:3" ht="15.75" thickBot="1" x14ac:dyDescent="0.3">
      <c r="A11" s="8" t="s">
        <v>10</v>
      </c>
      <c r="B11" s="29" t="s">
        <v>4</v>
      </c>
      <c r="C11" s="7"/>
    </row>
    <row r="12" spans="1:3" x14ac:dyDescent="0.25">
      <c r="A12" s="1" t="s">
        <v>11</v>
      </c>
      <c r="B12" s="10">
        <v>0.1111</v>
      </c>
      <c r="C12" s="17">
        <f>$C$3*B12</f>
        <v>229.08375600000002</v>
      </c>
    </row>
    <row r="13" spans="1:3" ht="15.75" thickBot="1" x14ac:dyDescent="0.3">
      <c r="A13" s="2" t="s">
        <v>12</v>
      </c>
      <c r="B13" s="19">
        <v>8.3299999999999999E-2</v>
      </c>
      <c r="C13" s="20">
        <f>$C$3*B13</f>
        <v>171.761268</v>
      </c>
    </row>
    <row r="14" spans="1:3" ht="15.75" thickBot="1" x14ac:dyDescent="0.3">
      <c r="A14" s="21" t="s">
        <v>13</v>
      </c>
      <c r="B14" s="22">
        <v>0.19439999999999999</v>
      </c>
      <c r="C14" s="23">
        <f>SUM(C12:C13)</f>
        <v>400.84502400000002</v>
      </c>
    </row>
    <row r="15" spans="1:3" ht="15.75" thickBot="1" x14ac:dyDescent="0.3">
      <c r="A15" s="8" t="s">
        <v>14</v>
      </c>
      <c r="B15" s="29" t="s">
        <v>4</v>
      </c>
      <c r="C15" s="7"/>
    </row>
    <row r="16" spans="1:3" x14ac:dyDescent="0.25">
      <c r="A16" s="1" t="s">
        <v>15</v>
      </c>
      <c r="B16" s="10">
        <v>6.7000000000000002E-3</v>
      </c>
      <c r="C16" s="17">
        <f>$C$3*B16</f>
        <v>13.815132</v>
      </c>
    </row>
    <row r="17" spans="1:3" ht="15.75" thickBot="1" x14ac:dyDescent="0.3">
      <c r="A17" s="2" t="s">
        <v>16</v>
      </c>
      <c r="B17" s="19">
        <v>1.67E-2</v>
      </c>
      <c r="C17" s="20">
        <f>$C$3*B17</f>
        <v>34.434731999999997</v>
      </c>
    </row>
    <row r="18" spans="1:3" ht="15.75" thickBot="1" x14ac:dyDescent="0.3">
      <c r="A18" s="21" t="s">
        <v>17</v>
      </c>
      <c r="B18" s="22">
        <v>2.3400000000000001E-2</v>
      </c>
      <c r="C18" s="23">
        <f>SUM(C16:C17)</f>
        <v>48.249863999999995</v>
      </c>
    </row>
    <row r="19" spans="1:3" x14ac:dyDescent="0.25">
      <c r="A19" s="25" t="s">
        <v>18</v>
      </c>
      <c r="B19" s="26">
        <f>B10+B14+B18</f>
        <v>0.55279999999999996</v>
      </c>
      <c r="C19" s="27">
        <f>SUM(C10,C14,C18)</f>
        <v>1139.851488</v>
      </c>
    </row>
    <row r="20" spans="1:3" ht="10.5" customHeight="1" thickBot="1" x14ac:dyDescent="0.3">
      <c r="A20" s="24"/>
      <c r="B20" s="24"/>
      <c r="C20" s="24"/>
    </row>
    <row r="21" spans="1:3" ht="15.75" thickBot="1" x14ac:dyDescent="0.3">
      <c r="A21" s="82" t="s">
        <v>20</v>
      </c>
      <c r="B21" s="83"/>
      <c r="C21" s="28" t="s">
        <v>21</v>
      </c>
    </row>
    <row r="22" spans="1:3" ht="30" customHeight="1" thickBot="1" x14ac:dyDescent="0.3">
      <c r="A22" s="84" t="s">
        <v>22</v>
      </c>
      <c r="B22" s="85"/>
      <c r="C22" s="6">
        <v>853.76</v>
      </c>
    </row>
    <row r="23" spans="1:3" ht="30" customHeight="1" thickBot="1" x14ac:dyDescent="0.3">
      <c r="A23" s="84" t="s">
        <v>23</v>
      </c>
      <c r="B23" s="85"/>
      <c r="C23" s="30">
        <v>17.09</v>
      </c>
    </row>
    <row r="24" spans="1:3" ht="15.75" thickBot="1" x14ac:dyDescent="0.3">
      <c r="A24" s="86" t="s">
        <v>24</v>
      </c>
      <c r="B24" s="87"/>
      <c r="C24" s="40">
        <v>22.58</v>
      </c>
    </row>
    <row r="25" spans="1:3" ht="15.75" thickBot="1" x14ac:dyDescent="0.3">
      <c r="A25" s="90" t="s">
        <v>25</v>
      </c>
      <c r="B25" s="91"/>
      <c r="C25" s="31">
        <v>893.43</v>
      </c>
    </row>
    <row r="26" spans="1:3" ht="15.75" thickBot="1" x14ac:dyDescent="0.3">
      <c r="A26" s="88" t="s">
        <v>26</v>
      </c>
      <c r="B26" s="92"/>
      <c r="C26" s="32">
        <f>SUM(C25+C19+C3)</f>
        <v>4095.2414880000001</v>
      </c>
    </row>
    <row r="27" spans="1:3" ht="9.75" customHeight="1" x14ac:dyDescent="0.25"/>
    <row r="28" spans="1:3" ht="28.5" customHeight="1" x14ac:dyDescent="0.25">
      <c r="A28" s="33" t="s">
        <v>27</v>
      </c>
      <c r="B28" s="34" t="s">
        <v>28</v>
      </c>
      <c r="C28" s="34" t="s">
        <v>21</v>
      </c>
    </row>
    <row r="29" spans="1:3" x14ac:dyDescent="0.25">
      <c r="A29" s="1" t="s">
        <v>29</v>
      </c>
      <c r="B29" s="39">
        <v>0.05</v>
      </c>
      <c r="C29" s="17">
        <f>C26*B29</f>
        <v>204.76207440000002</v>
      </c>
    </row>
    <row r="30" spans="1:3" x14ac:dyDescent="0.25">
      <c r="A30" s="1" t="s">
        <v>30</v>
      </c>
      <c r="B30" s="39">
        <v>0.05</v>
      </c>
      <c r="C30" s="17">
        <f>C26*B30</f>
        <v>204.76207440000002</v>
      </c>
    </row>
    <row r="31" spans="1:3" x14ac:dyDescent="0.25">
      <c r="A31" s="93" t="s">
        <v>31</v>
      </c>
      <c r="B31" s="94"/>
      <c r="C31" s="35">
        <f>SUM(C29+C30)</f>
        <v>409.52414880000003</v>
      </c>
    </row>
    <row r="32" spans="1:3" ht="6.75" customHeight="1" x14ac:dyDescent="0.25"/>
    <row r="33" spans="1:3" x14ac:dyDescent="0.25">
      <c r="A33" s="95" t="s">
        <v>32</v>
      </c>
      <c r="B33" s="96"/>
      <c r="C33" s="35">
        <f>SUM(C26+C31)</f>
        <v>4504.7656367999998</v>
      </c>
    </row>
    <row r="34" spans="1:3" ht="8.25" customHeight="1" thickBot="1" x14ac:dyDescent="0.3">
      <c r="A34" s="36"/>
      <c r="B34" s="36"/>
      <c r="C34" s="37"/>
    </row>
    <row r="35" spans="1:3" x14ac:dyDescent="0.25">
      <c r="A35" s="97" t="s">
        <v>34</v>
      </c>
      <c r="B35" s="98"/>
      <c r="C35" s="99"/>
    </row>
    <row r="36" spans="1:3" x14ac:dyDescent="0.25">
      <c r="A36" s="38" t="s">
        <v>33</v>
      </c>
      <c r="B36" s="34" t="s">
        <v>28</v>
      </c>
      <c r="C36" s="34" t="s">
        <v>21</v>
      </c>
    </row>
    <row r="37" spans="1:3" x14ac:dyDescent="0.25">
      <c r="A37" s="1" t="s">
        <v>35</v>
      </c>
      <c r="B37" s="10">
        <v>0.14249999999999999</v>
      </c>
      <c r="C37" s="17">
        <f>C33*B37</f>
        <v>641.92910324399986</v>
      </c>
    </row>
    <row r="38" spans="1:3" ht="11.25" customHeight="1" thickBot="1" x14ac:dyDescent="0.3"/>
    <row r="39" spans="1:3" ht="15.75" thickBot="1" x14ac:dyDescent="0.3">
      <c r="A39" s="88" t="s">
        <v>38</v>
      </c>
      <c r="B39" s="89"/>
      <c r="C39" s="32">
        <f>C33+C37</f>
        <v>5146.6947400439994</v>
      </c>
    </row>
  </sheetData>
  <sheetProtection algorithmName="SHA-512" hashValue="LQkaWuBa+2IcHj92vmxEM+6o0HgzMQ04Xv7b/ckLX2tnjBp+gACasx1AZjLUHh4J0PcR3iGvnzKEs96a2qfYyw==" saltValue="BC7zfEZxTwu2Yz5ShPC8Kg==" spinCount="100000" sheet="1" objects="1" scenarios="1"/>
  <mergeCells count="11">
    <mergeCell ref="A39:B39"/>
    <mergeCell ref="A25:B25"/>
    <mergeCell ref="A26:B26"/>
    <mergeCell ref="A31:B31"/>
    <mergeCell ref="A33:B33"/>
    <mergeCell ref="A35:C35"/>
    <mergeCell ref="A1:C1"/>
    <mergeCell ref="A21:B21"/>
    <mergeCell ref="A22:B22"/>
    <mergeCell ref="A23:B23"/>
    <mergeCell ref="A24:B24"/>
  </mergeCells>
  <pageMargins left="0.511811024" right="0.511811024" top="0.48958333333333331" bottom="0.40625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workbookViewId="0">
      <selection activeCell="C26" sqref="C26"/>
    </sheetView>
  </sheetViews>
  <sheetFormatPr defaultRowHeight="15" x14ac:dyDescent="0.25"/>
  <cols>
    <col min="1" max="1" width="74.140625" style="41" customWidth="1"/>
    <col min="2" max="2" width="13.7109375" style="41" customWidth="1"/>
    <col min="3" max="3" width="16.7109375" style="41" customWidth="1"/>
    <col min="4" max="4" width="9.140625" style="41"/>
    <col min="5" max="5" width="12.140625" style="41" bestFit="1" customWidth="1"/>
    <col min="6" max="7" width="9.140625" style="41"/>
    <col min="8" max="8" width="9.5703125" style="41" bestFit="1" customWidth="1"/>
    <col min="9" max="9" width="12.140625" style="41" bestFit="1" customWidth="1"/>
    <col min="10" max="16384" width="9.140625" style="41"/>
  </cols>
  <sheetData>
    <row r="1" spans="1:3" ht="18" thickBot="1" x14ac:dyDescent="0.3">
      <c r="A1" s="103" t="s">
        <v>0</v>
      </c>
      <c r="B1" s="104"/>
      <c r="C1" s="105"/>
    </row>
    <row r="2" spans="1:3" s="45" customFormat="1" ht="9.75" customHeight="1" x14ac:dyDescent="0.25"/>
    <row r="3" spans="1:3" x14ac:dyDescent="0.25">
      <c r="A3" s="102" t="s">
        <v>49</v>
      </c>
      <c r="B3" s="102"/>
      <c r="C3" s="66">
        <v>2061.96</v>
      </c>
    </row>
    <row r="4" spans="1:3" s="53" customFormat="1" x14ac:dyDescent="0.25">
      <c r="A4" s="57"/>
      <c r="C4" s="58"/>
    </row>
    <row r="5" spans="1:3" x14ac:dyDescent="0.25">
      <c r="A5" s="108" t="s">
        <v>2</v>
      </c>
      <c r="B5" s="108"/>
      <c r="C5" s="108"/>
    </row>
    <row r="6" spans="1:3" x14ac:dyDescent="0.25">
      <c r="A6" s="59" t="s">
        <v>3</v>
      </c>
      <c r="B6" s="46" t="s">
        <v>4</v>
      </c>
      <c r="C6" s="46" t="s">
        <v>57</v>
      </c>
    </row>
    <row r="7" spans="1:3" x14ac:dyDescent="0.25">
      <c r="A7" s="42" t="s">
        <v>5</v>
      </c>
      <c r="B7" s="60">
        <v>0.2</v>
      </c>
      <c r="C7" s="44">
        <f>$C$3*B7</f>
        <v>412.39200000000005</v>
      </c>
    </row>
    <row r="8" spans="1:3" x14ac:dyDescent="0.25">
      <c r="A8" s="42" t="s">
        <v>6</v>
      </c>
      <c r="B8" s="43">
        <v>2.5000000000000001E-2</v>
      </c>
      <c r="C8" s="44">
        <f>$C$3*B8</f>
        <v>51.549000000000007</v>
      </c>
    </row>
    <row r="9" spans="1:3" x14ac:dyDescent="0.25">
      <c r="A9" s="42" t="s">
        <v>7</v>
      </c>
      <c r="B9" s="60">
        <v>0.08</v>
      </c>
      <c r="C9" s="44">
        <f>$C$3*B9</f>
        <v>164.95680000000002</v>
      </c>
    </row>
    <row r="10" spans="1:3" x14ac:dyDescent="0.25">
      <c r="A10" s="42" t="s">
        <v>58</v>
      </c>
      <c r="B10" s="60">
        <v>0.03</v>
      </c>
      <c r="C10" s="44">
        <f>$C$3*B10</f>
        <v>61.858800000000002</v>
      </c>
    </row>
    <row r="11" spans="1:3" x14ac:dyDescent="0.25">
      <c r="A11" s="61" t="s">
        <v>19</v>
      </c>
      <c r="B11" s="62">
        <f>SUM(B7:B10)</f>
        <v>0.33499999999999996</v>
      </c>
      <c r="C11" s="63">
        <f>SUM(C7:C10)</f>
        <v>690.75660000000005</v>
      </c>
    </row>
    <row r="12" spans="1:3" x14ac:dyDescent="0.25">
      <c r="A12" s="59" t="s">
        <v>10</v>
      </c>
      <c r="B12" s="46" t="s">
        <v>4</v>
      </c>
      <c r="C12" s="46" t="s">
        <v>57</v>
      </c>
    </row>
    <row r="13" spans="1:3" x14ac:dyDescent="0.25">
      <c r="A13" s="42" t="s">
        <v>11</v>
      </c>
      <c r="B13" s="43">
        <v>0.1111</v>
      </c>
      <c r="C13" s="44">
        <f>$C$3*B13</f>
        <v>229.08375600000002</v>
      </c>
    </row>
    <row r="14" spans="1:3" x14ac:dyDescent="0.25">
      <c r="A14" s="42" t="s">
        <v>12</v>
      </c>
      <c r="B14" s="43">
        <v>8.3299999999999999E-2</v>
      </c>
      <c r="C14" s="44">
        <f>$C$3*B14</f>
        <v>171.761268</v>
      </c>
    </row>
    <row r="15" spans="1:3" x14ac:dyDescent="0.25">
      <c r="A15" s="61" t="s">
        <v>13</v>
      </c>
      <c r="B15" s="62">
        <f>SUM(B13:B14)</f>
        <v>0.19440000000000002</v>
      </c>
      <c r="C15" s="63">
        <f>SUM(C13:C14)</f>
        <v>400.84502400000002</v>
      </c>
    </row>
    <row r="16" spans="1:3" x14ac:dyDescent="0.25">
      <c r="A16" s="59" t="s">
        <v>14</v>
      </c>
      <c r="B16" s="46" t="s">
        <v>4</v>
      </c>
      <c r="C16" s="46" t="s">
        <v>57</v>
      </c>
    </row>
    <row r="17" spans="1:9" x14ac:dyDescent="0.25">
      <c r="A17" s="42" t="s">
        <v>15</v>
      </c>
      <c r="B17" s="43">
        <v>6.7000000000000002E-3</v>
      </c>
      <c r="C17" s="44">
        <f>$C$3*B17</f>
        <v>13.815132</v>
      </c>
    </row>
    <row r="18" spans="1:9" x14ac:dyDescent="0.25">
      <c r="A18" s="42" t="s">
        <v>16</v>
      </c>
      <c r="B18" s="43">
        <v>1.67E-2</v>
      </c>
      <c r="C18" s="44">
        <f>$C$3*B18</f>
        <v>34.434731999999997</v>
      </c>
    </row>
    <row r="19" spans="1:9" x14ac:dyDescent="0.25">
      <c r="A19" s="61" t="s">
        <v>17</v>
      </c>
      <c r="B19" s="62">
        <f>SUM(B17:B18)</f>
        <v>2.3400000000000001E-2</v>
      </c>
      <c r="C19" s="63">
        <f>SUM(C17:C18)</f>
        <v>48.249863999999995</v>
      </c>
    </row>
    <row r="20" spans="1:9" x14ac:dyDescent="0.25">
      <c r="A20" s="64" t="s">
        <v>48</v>
      </c>
      <c r="B20" s="65">
        <f>B11+B15+B19</f>
        <v>0.55279999999999996</v>
      </c>
      <c r="C20" s="49">
        <f>SUM(C11,C15,C19)</f>
        <v>1139.851488</v>
      </c>
    </row>
    <row r="21" spans="1:9" ht="10.5" customHeight="1" x14ac:dyDescent="0.25">
      <c r="A21" s="45"/>
      <c r="B21" s="45"/>
      <c r="C21" s="45"/>
    </row>
    <row r="22" spans="1:9" x14ac:dyDescent="0.25">
      <c r="A22" s="108" t="s">
        <v>20</v>
      </c>
      <c r="B22" s="108"/>
      <c r="C22" s="108"/>
    </row>
    <row r="23" spans="1:9" ht="30" customHeight="1" x14ac:dyDescent="0.25">
      <c r="A23" s="106" t="s">
        <v>50</v>
      </c>
      <c r="B23" s="106"/>
      <c r="C23" s="67">
        <v>853.76</v>
      </c>
      <c r="H23" s="56"/>
      <c r="I23" s="76"/>
    </row>
    <row r="24" spans="1:9" ht="30" customHeight="1" x14ac:dyDescent="0.25">
      <c r="A24" s="106" t="s">
        <v>51</v>
      </c>
      <c r="B24" s="106"/>
      <c r="C24" s="67">
        <v>17.09</v>
      </c>
      <c r="H24" s="55"/>
    </row>
    <row r="25" spans="1:9" x14ac:dyDescent="0.25">
      <c r="A25" s="107" t="s">
        <v>24</v>
      </c>
      <c r="B25" s="107"/>
      <c r="C25" s="68">
        <v>22.58</v>
      </c>
    </row>
    <row r="26" spans="1:9" x14ac:dyDescent="0.25">
      <c r="A26" s="102" t="s">
        <v>25</v>
      </c>
      <c r="B26" s="102"/>
      <c r="C26" s="66">
        <f>SUM(C23:C25)</f>
        <v>893.43000000000006</v>
      </c>
    </row>
    <row r="27" spans="1:9" s="45" customFormat="1" ht="9" customHeight="1" x14ac:dyDescent="0.25">
      <c r="A27" s="50"/>
      <c r="B27" s="50"/>
      <c r="C27" s="70"/>
    </row>
    <row r="28" spans="1:9" ht="30" customHeight="1" x14ac:dyDescent="0.25">
      <c r="A28" s="111" t="s">
        <v>52</v>
      </c>
      <c r="B28" s="102"/>
      <c r="C28" s="49">
        <f>SUM(C26+C20+C3)</f>
        <v>4095.2414880000001</v>
      </c>
    </row>
    <row r="29" spans="1:9" ht="9" customHeight="1" x14ac:dyDescent="0.25"/>
    <row r="30" spans="1:9" ht="28.5" customHeight="1" x14ac:dyDescent="0.25">
      <c r="A30" s="78" t="s">
        <v>53</v>
      </c>
      <c r="B30" s="46" t="s">
        <v>28</v>
      </c>
      <c r="C30" s="46" t="s">
        <v>57</v>
      </c>
    </row>
    <row r="31" spans="1:9" x14ac:dyDescent="0.25">
      <c r="A31" s="42" t="s">
        <v>29</v>
      </c>
      <c r="B31" s="47">
        <v>0.05</v>
      </c>
      <c r="C31" s="44">
        <f>C28*B31</f>
        <v>204.76207440000002</v>
      </c>
    </row>
    <row r="32" spans="1:9" x14ac:dyDescent="0.25">
      <c r="A32" s="42" t="s">
        <v>30</v>
      </c>
      <c r="B32" s="47">
        <v>0.05</v>
      </c>
      <c r="C32" s="44">
        <f>C28*B32</f>
        <v>204.76207440000002</v>
      </c>
    </row>
    <row r="33" spans="1:5" x14ac:dyDescent="0.25">
      <c r="A33" s="54" t="s">
        <v>46</v>
      </c>
      <c r="B33" s="65">
        <f>SUM(B29:B32)</f>
        <v>0.1</v>
      </c>
      <c r="C33" s="49">
        <f>SUM(C31+C32)</f>
        <v>409.52414880000003</v>
      </c>
    </row>
    <row r="34" spans="1:5" ht="6.75" customHeight="1" x14ac:dyDescent="0.25"/>
    <row r="35" spans="1:5" ht="35.1" customHeight="1" x14ac:dyDescent="0.25">
      <c r="A35" s="112" t="s">
        <v>54</v>
      </c>
      <c r="B35" s="113"/>
      <c r="C35" s="77">
        <f>+C28+C33</f>
        <v>4504.7656367999998</v>
      </c>
    </row>
    <row r="36" spans="1:5" ht="8.25" customHeight="1" x14ac:dyDescent="0.25">
      <c r="A36" s="50"/>
      <c r="B36" s="50"/>
      <c r="C36" s="48"/>
    </row>
    <row r="37" spans="1:5" ht="35.1" customHeight="1" x14ac:dyDescent="0.25">
      <c r="A37" s="109" t="s">
        <v>55</v>
      </c>
      <c r="B37" s="110"/>
      <c r="C37" s="77">
        <f>SUM(C35/((100-8.65)/100))</f>
        <v>4931.3252729064043</v>
      </c>
    </row>
    <row r="38" spans="1:5" x14ac:dyDescent="0.25">
      <c r="A38" s="50"/>
      <c r="B38" s="50"/>
      <c r="C38" s="48"/>
    </row>
    <row r="39" spans="1:5" x14ac:dyDescent="0.25">
      <c r="A39" s="108" t="s">
        <v>47</v>
      </c>
      <c r="B39" s="108"/>
      <c r="C39" s="108"/>
    </row>
    <row r="40" spans="1:5" ht="12" customHeight="1" x14ac:dyDescent="0.25">
      <c r="A40" s="73" t="s">
        <v>42</v>
      </c>
      <c r="B40" s="46" t="s">
        <v>28</v>
      </c>
      <c r="C40" s="46" t="s">
        <v>57</v>
      </c>
    </row>
    <row r="41" spans="1:5" x14ac:dyDescent="0.25">
      <c r="A41" s="71" t="s">
        <v>45</v>
      </c>
      <c r="B41" s="52">
        <v>6.4999999999999997E-3</v>
      </c>
      <c r="C41" s="72">
        <f>+C$37*B41</f>
        <v>32.053614273891625</v>
      </c>
      <c r="E41" s="56"/>
    </row>
    <row r="42" spans="1:5" x14ac:dyDescent="0.25">
      <c r="A42" s="71" t="s">
        <v>41</v>
      </c>
      <c r="B42" s="52">
        <v>0.03</v>
      </c>
      <c r="C42" s="72">
        <f>+C$37*B42</f>
        <v>147.93975818719213</v>
      </c>
    </row>
    <row r="43" spans="1:5" x14ac:dyDescent="0.25">
      <c r="A43" s="73" t="s">
        <v>43</v>
      </c>
      <c r="B43" s="51"/>
      <c r="C43" s="74"/>
    </row>
    <row r="44" spans="1:5" x14ac:dyDescent="0.25">
      <c r="A44" s="71" t="s">
        <v>44</v>
      </c>
      <c r="B44" s="52">
        <v>0.05</v>
      </c>
      <c r="C44" s="72">
        <f>+C$37*B44</f>
        <v>246.56626364532022</v>
      </c>
    </row>
    <row r="45" spans="1:5" x14ac:dyDescent="0.25">
      <c r="A45" s="69" t="s">
        <v>56</v>
      </c>
      <c r="B45" s="65">
        <f>SUM(B41:B44)</f>
        <v>8.6499999999999994E-2</v>
      </c>
      <c r="C45" s="49">
        <f>SUM(C41:C44)</f>
        <v>426.55963610640401</v>
      </c>
      <c r="E45" s="55"/>
    </row>
    <row r="46" spans="1:5" ht="15.75" thickBot="1" x14ac:dyDescent="0.3"/>
    <row r="47" spans="1:5" ht="35.1" customHeight="1" thickBot="1" x14ac:dyDescent="0.3">
      <c r="A47" s="100" t="s">
        <v>39</v>
      </c>
      <c r="B47" s="101"/>
      <c r="C47" s="75">
        <f>+C37</f>
        <v>4931.3252729064043</v>
      </c>
    </row>
    <row r="52" ht="50.1" customHeight="1" x14ac:dyDescent="0.25"/>
  </sheetData>
  <sheetProtection algorithmName="SHA-512" hashValue="vdl29ZbBmrK444X8DVkt2BEuDT21Ce8LSGTbccDhwHppJoHXf29Wm7xMpb2rYNx1WvvvL9ZXKaz7INIJG4tixA==" saltValue="DeXT3Fh6Oa2wYUTFMoUF5w==" spinCount="100000" sheet="1" objects="1" scenarios="1"/>
  <mergeCells count="13">
    <mergeCell ref="A47:B47"/>
    <mergeCell ref="A26:B26"/>
    <mergeCell ref="A1:C1"/>
    <mergeCell ref="A23:B23"/>
    <mergeCell ref="A24:B24"/>
    <mergeCell ref="A25:B25"/>
    <mergeCell ref="A5:C5"/>
    <mergeCell ref="A3:B3"/>
    <mergeCell ref="A22:C22"/>
    <mergeCell ref="A37:B37"/>
    <mergeCell ref="A28:B28"/>
    <mergeCell ref="A35:B35"/>
    <mergeCell ref="A39:C39"/>
  </mergeCells>
  <printOptions horizontalCentered="1"/>
  <pageMargins left="0.23622047244094491" right="0.23622047244094491" top="0.31496062992125984" bottom="0.23622047244094491" header="0.15748031496062992" footer="0.15748031496062992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0" workbookViewId="0">
      <selection activeCell="E24" sqref="E24"/>
    </sheetView>
  </sheetViews>
  <sheetFormatPr defaultRowHeight="15" x14ac:dyDescent="0.25"/>
  <cols>
    <col min="1" max="1" width="47.85546875" customWidth="1"/>
    <col min="2" max="2" width="20.5703125" customWidth="1"/>
    <col min="3" max="3" width="20.28515625" customWidth="1"/>
  </cols>
  <sheetData>
    <row r="1" spans="1:3" ht="15.75" thickBot="1" x14ac:dyDescent="0.3">
      <c r="A1" s="79" t="s">
        <v>0</v>
      </c>
      <c r="B1" s="80"/>
      <c r="C1" s="81"/>
    </row>
    <row r="2" spans="1:3" ht="9.75" customHeight="1" thickBot="1" x14ac:dyDescent="0.3">
      <c r="A2" s="14"/>
      <c r="B2" s="14"/>
      <c r="C2" s="14"/>
    </row>
    <row r="3" spans="1:3" ht="15.75" thickBot="1" x14ac:dyDescent="0.3">
      <c r="A3" s="8" t="s">
        <v>1</v>
      </c>
      <c r="B3" s="5"/>
      <c r="C3" s="6">
        <v>2061.96</v>
      </c>
    </row>
    <row r="4" spans="1:3" ht="15.75" thickBot="1" x14ac:dyDescent="0.3">
      <c r="A4" s="9" t="s">
        <v>2</v>
      </c>
      <c r="B4" s="3"/>
      <c r="C4" s="3"/>
    </row>
    <row r="5" spans="1:3" ht="15.75" thickBot="1" x14ac:dyDescent="0.3">
      <c r="A5" s="8" t="s">
        <v>3</v>
      </c>
      <c r="B5" s="29" t="s">
        <v>4</v>
      </c>
      <c r="C5" s="7"/>
    </row>
    <row r="6" spans="1:3" ht="15.75" thickBot="1" x14ac:dyDescent="0.3">
      <c r="A6" s="4" t="s">
        <v>5</v>
      </c>
      <c r="B6" s="11">
        <v>0.2</v>
      </c>
      <c r="C6" s="13">
        <f>$C$3*B6</f>
        <v>412.39200000000005</v>
      </c>
    </row>
    <row r="7" spans="1:3" ht="15.75" thickBot="1" x14ac:dyDescent="0.3">
      <c r="A7" s="4" t="s">
        <v>6</v>
      </c>
      <c r="B7" s="12">
        <v>2.5000000000000001E-2</v>
      </c>
      <c r="C7" s="13">
        <f>$C$3*B7</f>
        <v>51.549000000000007</v>
      </c>
    </row>
    <row r="8" spans="1:3" ht="15.75" thickBot="1" x14ac:dyDescent="0.3">
      <c r="A8" s="4" t="s">
        <v>7</v>
      </c>
      <c r="B8" s="11">
        <v>0.08</v>
      </c>
      <c r="C8" s="13">
        <f>$C$3*B8</f>
        <v>164.95680000000002</v>
      </c>
    </row>
    <row r="9" spans="1:3" ht="15.75" thickBot="1" x14ac:dyDescent="0.3">
      <c r="A9" s="4" t="s">
        <v>8</v>
      </c>
      <c r="B9" s="29" t="s">
        <v>9</v>
      </c>
      <c r="C9" s="13">
        <f>$C$3*3%</f>
        <v>61.858800000000002</v>
      </c>
    </row>
    <row r="10" spans="1:3" ht="15.75" thickBot="1" x14ac:dyDescent="0.3">
      <c r="A10" s="15" t="s">
        <v>19</v>
      </c>
      <c r="B10" s="18">
        <v>0.33500000000000002</v>
      </c>
      <c r="C10" s="16">
        <f>SUM(C6:C9)</f>
        <v>690.75660000000005</v>
      </c>
    </row>
    <row r="11" spans="1:3" ht="15.75" thickBot="1" x14ac:dyDescent="0.3">
      <c r="A11" s="8" t="s">
        <v>10</v>
      </c>
      <c r="B11" s="29" t="s">
        <v>4</v>
      </c>
      <c r="C11" s="7"/>
    </row>
    <row r="12" spans="1:3" x14ac:dyDescent="0.25">
      <c r="A12" s="1" t="s">
        <v>11</v>
      </c>
      <c r="B12" s="10">
        <v>0.1111</v>
      </c>
      <c r="C12" s="17">
        <f>$C$3*B12</f>
        <v>229.08375600000002</v>
      </c>
    </row>
    <row r="13" spans="1:3" ht="15.75" thickBot="1" x14ac:dyDescent="0.3">
      <c r="A13" s="2" t="s">
        <v>12</v>
      </c>
      <c r="B13" s="19">
        <v>8.3299999999999999E-2</v>
      </c>
      <c r="C13" s="20">
        <f>$C$3*B13</f>
        <v>171.761268</v>
      </c>
    </row>
    <row r="14" spans="1:3" ht="15.75" thickBot="1" x14ac:dyDescent="0.3">
      <c r="A14" s="21" t="s">
        <v>13</v>
      </c>
      <c r="B14" s="22">
        <v>0.19439999999999999</v>
      </c>
      <c r="C14" s="23">
        <f>SUM(C12:C13)</f>
        <v>400.84502400000002</v>
      </c>
    </row>
    <row r="15" spans="1:3" ht="15.75" thickBot="1" x14ac:dyDescent="0.3">
      <c r="A15" s="8" t="s">
        <v>14</v>
      </c>
      <c r="B15" s="29" t="s">
        <v>4</v>
      </c>
      <c r="C15" s="7"/>
    </row>
    <row r="16" spans="1:3" x14ac:dyDescent="0.25">
      <c r="A16" s="1" t="s">
        <v>15</v>
      </c>
      <c r="B16" s="10">
        <v>6.7000000000000002E-3</v>
      </c>
      <c r="C16" s="17">
        <f>$C$3*B16</f>
        <v>13.815132</v>
      </c>
    </row>
    <row r="17" spans="1:3" ht="15.75" thickBot="1" x14ac:dyDescent="0.3">
      <c r="A17" s="2" t="s">
        <v>16</v>
      </c>
      <c r="B17" s="19">
        <v>1.67E-2</v>
      </c>
      <c r="C17" s="20">
        <f>$C$3*B17</f>
        <v>34.434731999999997</v>
      </c>
    </row>
    <row r="18" spans="1:3" ht="15.75" thickBot="1" x14ac:dyDescent="0.3">
      <c r="A18" s="21" t="s">
        <v>17</v>
      </c>
      <c r="B18" s="22">
        <v>2.3400000000000001E-2</v>
      </c>
      <c r="C18" s="23">
        <f>SUM(C16:C17)</f>
        <v>48.249863999999995</v>
      </c>
    </row>
    <row r="19" spans="1:3" x14ac:dyDescent="0.25">
      <c r="A19" s="25" t="s">
        <v>18</v>
      </c>
      <c r="B19" s="26">
        <f>B10+B14+B18</f>
        <v>0.55279999999999996</v>
      </c>
      <c r="C19" s="27">
        <f>SUM(C10,C14,C18)</f>
        <v>1139.851488</v>
      </c>
    </row>
    <row r="20" spans="1:3" ht="10.5" customHeight="1" thickBot="1" x14ac:dyDescent="0.3">
      <c r="A20" s="24"/>
      <c r="B20" s="24"/>
      <c r="C20" s="24"/>
    </row>
    <row r="21" spans="1:3" ht="15.75" thickBot="1" x14ac:dyDescent="0.3">
      <c r="A21" s="82" t="s">
        <v>20</v>
      </c>
      <c r="B21" s="83"/>
      <c r="C21" s="28" t="s">
        <v>21</v>
      </c>
    </row>
    <row r="22" spans="1:3" ht="30" customHeight="1" thickBot="1" x14ac:dyDescent="0.3">
      <c r="A22" s="84" t="s">
        <v>22</v>
      </c>
      <c r="B22" s="85"/>
      <c r="C22" s="6">
        <v>853.76</v>
      </c>
    </row>
    <row r="23" spans="1:3" ht="30" customHeight="1" thickBot="1" x14ac:dyDescent="0.3">
      <c r="A23" s="84" t="s">
        <v>23</v>
      </c>
      <c r="B23" s="85"/>
      <c r="C23" s="30">
        <v>17.09</v>
      </c>
    </row>
    <row r="24" spans="1:3" ht="15.75" thickBot="1" x14ac:dyDescent="0.3">
      <c r="A24" s="86" t="s">
        <v>24</v>
      </c>
      <c r="B24" s="87"/>
      <c r="C24" s="40">
        <v>22.58</v>
      </c>
    </row>
    <row r="25" spans="1:3" ht="15.75" thickBot="1" x14ac:dyDescent="0.3">
      <c r="A25" s="90" t="s">
        <v>25</v>
      </c>
      <c r="B25" s="91"/>
      <c r="C25" s="31">
        <v>893.43</v>
      </c>
    </row>
    <row r="26" spans="1:3" ht="15.75" thickBot="1" x14ac:dyDescent="0.3">
      <c r="A26" s="88" t="s">
        <v>26</v>
      </c>
      <c r="B26" s="92"/>
      <c r="C26" s="32">
        <f>SUM(C25+C19+C3)</f>
        <v>4095.2414880000001</v>
      </c>
    </row>
    <row r="27" spans="1:3" ht="9.75" customHeight="1" x14ac:dyDescent="0.25"/>
    <row r="28" spans="1:3" ht="28.5" customHeight="1" x14ac:dyDescent="0.25">
      <c r="A28" s="33" t="s">
        <v>27</v>
      </c>
      <c r="B28" s="34" t="s">
        <v>28</v>
      </c>
      <c r="C28" s="34" t="s">
        <v>21</v>
      </c>
    </row>
    <row r="29" spans="1:3" x14ac:dyDescent="0.25">
      <c r="A29" s="1" t="s">
        <v>29</v>
      </c>
      <c r="B29" s="39">
        <v>0.05</v>
      </c>
      <c r="C29" s="17">
        <f>C26*B29</f>
        <v>204.76207440000002</v>
      </c>
    </row>
    <row r="30" spans="1:3" x14ac:dyDescent="0.25">
      <c r="A30" s="1" t="s">
        <v>30</v>
      </c>
      <c r="B30" s="39">
        <v>0.05</v>
      </c>
      <c r="C30" s="17">
        <f>C26*B30</f>
        <v>204.76207440000002</v>
      </c>
    </row>
    <row r="31" spans="1:3" x14ac:dyDescent="0.25">
      <c r="A31" s="93" t="s">
        <v>31</v>
      </c>
      <c r="B31" s="94"/>
      <c r="C31" s="35">
        <f>SUM(C29+C30)</f>
        <v>409.52414880000003</v>
      </c>
    </row>
    <row r="32" spans="1:3" ht="6.75" customHeight="1" x14ac:dyDescent="0.25"/>
    <row r="33" spans="1:3" x14ac:dyDescent="0.25">
      <c r="A33" s="95" t="s">
        <v>32</v>
      </c>
      <c r="B33" s="96"/>
      <c r="C33" s="35">
        <f>SUM(C26+C31)</f>
        <v>4504.7656367999998</v>
      </c>
    </row>
    <row r="34" spans="1:3" ht="8.25" customHeight="1" x14ac:dyDescent="0.25">
      <c r="A34" s="36"/>
      <c r="B34" s="36"/>
      <c r="C34" s="37"/>
    </row>
    <row r="36" spans="1:3" x14ac:dyDescent="0.25">
      <c r="A36" s="38" t="s">
        <v>36</v>
      </c>
      <c r="B36" s="34" t="s">
        <v>28</v>
      </c>
      <c r="C36" s="34" t="s">
        <v>21</v>
      </c>
    </row>
    <row r="37" spans="1:3" x14ac:dyDescent="0.25">
      <c r="A37" s="1" t="s">
        <v>37</v>
      </c>
      <c r="B37" s="10">
        <v>0.19</v>
      </c>
      <c r="C37" s="17">
        <f>C33*B37</f>
        <v>855.90547099200001</v>
      </c>
    </row>
    <row r="38" spans="1:3" ht="11.25" customHeight="1" thickBot="1" x14ac:dyDescent="0.3"/>
    <row r="39" spans="1:3" ht="15.75" thickBot="1" x14ac:dyDescent="0.3">
      <c r="A39" s="88" t="s">
        <v>40</v>
      </c>
      <c r="B39" s="89"/>
      <c r="C39" s="32">
        <f>C33+C37</f>
        <v>5360.6711077919999</v>
      </c>
    </row>
  </sheetData>
  <sheetProtection algorithmName="SHA-512" hashValue="3MkLBdkV9noG4E2VXaQ+6YiZ0AVB1TafeL40NZ2yfyNkYQiGfuHL0b7y+hIHJHD+gZ7PGjiG95a/EeXBS1xcIA==" saltValue="Ps+yrYunRQnsDgzDW3KTYw==" spinCount="100000" sheet="1" objects="1" scenarios="1"/>
  <mergeCells count="10">
    <mergeCell ref="A39:B39"/>
    <mergeCell ref="A26:B26"/>
    <mergeCell ref="A31:B31"/>
    <mergeCell ref="A33:B33"/>
    <mergeCell ref="A1:C1"/>
    <mergeCell ref="A21:B21"/>
    <mergeCell ref="A22:B22"/>
    <mergeCell ref="A23:B23"/>
    <mergeCell ref="A24:B24"/>
    <mergeCell ref="A25:B2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Planilha de Custo - LUCRO REAL</vt:lpstr>
      <vt:lpstr>Planilha - LUCRO PRESUMIDO</vt:lpstr>
      <vt:lpstr>Planilha - Simples Nacional</vt:lpstr>
      <vt:lpstr>Plan4</vt:lpstr>
      <vt:lpstr>Plan5</vt:lpstr>
      <vt:lpstr>Plan6</vt:lpstr>
      <vt:lpstr>Plan7</vt:lpstr>
      <vt:lpstr>Plan8</vt:lpstr>
      <vt:lpstr>Plan9</vt:lpstr>
      <vt:lpstr>Plan10</vt:lpstr>
      <vt:lpstr>'Planilha - LUCRO PRESUMIDO'!Area_de_impressao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pe002369</dc:creator>
  <cp:lastModifiedBy>Antonio Oliveira Castro</cp:lastModifiedBy>
  <cp:lastPrinted>2018-02-28T11:28:51Z</cp:lastPrinted>
  <dcterms:created xsi:type="dcterms:W3CDTF">2018-02-16T18:12:32Z</dcterms:created>
  <dcterms:modified xsi:type="dcterms:W3CDTF">2018-02-28T12:32:46Z</dcterms:modified>
</cp:coreProperties>
</file>